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68" windowWidth="14808" windowHeight="7956"/>
  </bookViews>
  <sheets>
    <sheet name="Analysis" sheetId="2" r:id="rId1"/>
    <sheet name="Merch Volume Inventory" sheetId="5" r:id="rId2"/>
  </sheets>
  <calcPr calcId="152511"/>
</workbook>
</file>

<file path=xl/calcChain.xml><?xml version="1.0" encoding="utf-8"?>
<calcChain xmlns="http://schemas.openxmlformats.org/spreadsheetml/2006/main">
  <c r="D21" i="5" l="1"/>
  <c r="D20" i="5"/>
  <c r="D19" i="5"/>
  <c r="F10" i="5"/>
  <c r="C10" i="5"/>
  <c r="D120" i="2" l="1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B9" i="5"/>
  <c r="C9" i="5" s="1"/>
  <c r="B3" i="2" s="1"/>
  <c r="D3" i="5"/>
  <c r="E3" i="5" s="1"/>
  <c r="F3" i="5" s="1"/>
  <c r="D4" i="5"/>
  <c r="E4" i="5" s="1"/>
  <c r="F4" i="5" s="1"/>
  <c r="D5" i="5"/>
  <c r="E5" i="5" s="1"/>
  <c r="F5" i="5" s="1"/>
  <c r="D6" i="5"/>
  <c r="E6" i="5" s="1"/>
  <c r="F6" i="5" s="1"/>
  <c r="D7" i="5"/>
  <c r="E7" i="5" s="1"/>
  <c r="F7" i="5" s="1"/>
  <c r="D8" i="5"/>
  <c r="E8" i="5" s="1"/>
  <c r="F8" i="5" s="1"/>
  <c r="D14" i="5" l="1"/>
  <c r="B6" i="2" s="1"/>
  <c r="B2" i="2"/>
  <c r="F9" i="5"/>
  <c r="E14" i="5" s="1"/>
  <c r="D9" i="5"/>
  <c r="E9" i="5"/>
  <c r="E56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B16" i="2" l="1"/>
  <c r="I3" i="2" l="1"/>
  <c r="H21" i="2"/>
  <c r="H25" i="2"/>
  <c r="H29" i="2"/>
  <c r="H33" i="2"/>
  <c r="H37" i="2"/>
  <c r="H41" i="2"/>
  <c r="H45" i="2"/>
  <c r="H49" i="2"/>
  <c r="H53" i="2"/>
  <c r="H57" i="2"/>
  <c r="H61" i="2"/>
  <c r="H65" i="2"/>
  <c r="H69" i="2"/>
  <c r="H73" i="2"/>
  <c r="H77" i="2"/>
  <c r="H81" i="2"/>
  <c r="H85" i="2"/>
  <c r="H89" i="2"/>
  <c r="H93" i="2"/>
  <c r="H97" i="2"/>
  <c r="H101" i="2"/>
  <c r="H105" i="2"/>
  <c r="H109" i="2"/>
  <c r="H113" i="2"/>
  <c r="H117" i="2"/>
  <c r="G21" i="2"/>
  <c r="G25" i="2"/>
  <c r="G29" i="2"/>
  <c r="G33" i="2"/>
  <c r="G37" i="2"/>
  <c r="G41" i="2"/>
  <c r="G45" i="2"/>
  <c r="G49" i="2"/>
  <c r="G53" i="2"/>
  <c r="G57" i="2"/>
  <c r="G61" i="2"/>
  <c r="G65" i="2"/>
  <c r="G69" i="2"/>
  <c r="G73" i="2"/>
  <c r="G77" i="2"/>
  <c r="G81" i="2"/>
  <c r="G85" i="2"/>
  <c r="G89" i="2"/>
  <c r="G93" i="2"/>
  <c r="G97" i="2"/>
  <c r="G101" i="2"/>
  <c r="G105" i="2"/>
  <c r="G109" i="2"/>
  <c r="G113" i="2"/>
  <c r="G117" i="2"/>
  <c r="F21" i="2"/>
  <c r="F25" i="2"/>
  <c r="F29" i="2"/>
  <c r="F33" i="2"/>
  <c r="F37" i="2"/>
  <c r="F41" i="2"/>
  <c r="F45" i="2"/>
  <c r="F49" i="2"/>
  <c r="F53" i="2"/>
  <c r="F57" i="2"/>
  <c r="F61" i="2"/>
  <c r="F65" i="2"/>
  <c r="F69" i="2"/>
  <c r="F73" i="2"/>
  <c r="F77" i="2"/>
  <c r="F85" i="2"/>
  <c r="F89" i="2"/>
  <c r="F97" i="2"/>
  <c r="F105" i="2"/>
  <c r="F113" i="2"/>
  <c r="H22" i="2"/>
  <c r="H26" i="2"/>
  <c r="H30" i="2"/>
  <c r="H34" i="2"/>
  <c r="H38" i="2"/>
  <c r="H42" i="2"/>
  <c r="H46" i="2"/>
  <c r="H50" i="2"/>
  <c r="H54" i="2"/>
  <c r="H58" i="2"/>
  <c r="H62" i="2"/>
  <c r="H66" i="2"/>
  <c r="H70" i="2"/>
  <c r="H74" i="2"/>
  <c r="H78" i="2"/>
  <c r="H82" i="2"/>
  <c r="H86" i="2"/>
  <c r="H90" i="2"/>
  <c r="H94" i="2"/>
  <c r="H98" i="2"/>
  <c r="H102" i="2"/>
  <c r="H106" i="2"/>
  <c r="H110" i="2"/>
  <c r="H114" i="2"/>
  <c r="H118" i="2"/>
  <c r="G22" i="2"/>
  <c r="G26" i="2"/>
  <c r="G30" i="2"/>
  <c r="G34" i="2"/>
  <c r="G38" i="2"/>
  <c r="G42" i="2"/>
  <c r="G46" i="2"/>
  <c r="G50" i="2"/>
  <c r="G54" i="2"/>
  <c r="G58" i="2"/>
  <c r="G62" i="2"/>
  <c r="G66" i="2"/>
  <c r="G70" i="2"/>
  <c r="G74" i="2"/>
  <c r="G78" i="2"/>
  <c r="G82" i="2"/>
  <c r="G86" i="2"/>
  <c r="G90" i="2"/>
  <c r="G94" i="2"/>
  <c r="G98" i="2"/>
  <c r="G102" i="2"/>
  <c r="G106" i="2"/>
  <c r="G110" i="2"/>
  <c r="G114" i="2"/>
  <c r="G118" i="2"/>
  <c r="F22" i="2"/>
  <c r="F26" i="2"/>
  <c r="F30" i="2"/>
  <c r="F34" i="2"/>
  <c r="F38" i="2"/>
  <c r="F42" i="2"/>
  <c r="F46" i="2"/>
  <c r="F50" i="2"/>
  <c r="F54" i="2"/>
  <c r="F58" i="2"/>
  <c r="F62" i="2"/>
  <c r="F66" i="2"/>
  <c r="F70" i="2"/>
  <c r="F74" i="2"/>
  <c r="F78" i="2"/>
  <c r="F82" i="2"/>
  <c r="F86" i="2"/>
  <c r="F90" i="2"/>
  <c r="F94" i="2"/>
  <c r="F98" i="2"/>
  <c r="F102" i="2"/>
  <c r="F106" i="2"/>
  <c r="F110" i="2"/>
  <c r="F114" i="2"/>
  <c r="F118" i="2"/>
  <c r="G20" i="2"/>
  <c r="H23" i="2"/>
  <c r="H27" i="2"/>
  <c r="H31" i="2"/>
  <c r="H39" i="2"/>
  <c r="H43" i="2"/>
  <c r="H47" i="2"/>
  <c r="H51" i="2"/>
  <c r="H59" i="2"/>
  <c r="H63" i="2"/>
  <c r="H24" i="2"/>
  <c r="H28" i="2"/>
  <c r="H32" i="2"/>
  <c r="H36" i="2"/>
  <c r="H40" i="2"/>
  <c r="H44" i="2"/>
  <c r="H48" i="2"/>
  <c r="H52" i="2"/>
  <c r="H56" i="2"/>
  <c r="H60" i="2"/>
  <c r="H64" i="2"/>
  <c r="H68" i="2"/>
  <c r="H72" i="2"/>
  <c r="H76" i="2"/>
  <c r="H80" i="2"/>
  <c r="H84" i="2"/>
  <c r="H88" i="2"/>
  <c r="H92" i="2"/>
  <c r="H96" i="2"/>
  <c r="H100" i="2"/>
  <c r="H104" i="2"/>
  <c r="H108" i="2"/>
  <c r="H112" i="2"/>
  <c r="H116" i="2"/>
  <c r="H120" i="2"/>
  <c r="G24" i="2"/>
  <c r="G28" i="2"/>
  <c r="G32" i="2"/>
  <c r="G36" i="2"/>
  <c r="G40" i="2"/>
  <c r="G44" i="2"/>
  <c r="G48" i="2"/>
  <c r="G52" i="2"/>
  <c r="G56" i="2"/>
  <c r="G60" i="2"/>
  <c r="G64" i="2"/>
  <c r="G68" i="2"/>
  <c r="G72" i="2"/>
  <c r="G76" i="2"/>
  <c r="G80" i="2"/>
  <c r="G84" i="2"/>
  <c r="G88" i="2"/>
  <c r="G92" i="2"/>
  <c r="G96" i="2"/>
  <c r="G100" i="2"/>
  <c r="G104" i="2"/>
  <c r="G108" i="2"/>
  <c r="G112" i="2"/>
  <c r="G116" i="2"/>
  <c r="G120" i="2"/>
  <c r="F24" i="2"/>
  <c r="F28" i="2"/>
  <c r="F32" i="2"/>
  <c r="F36" i="2"/>
  <c r="F40" i="2"/>
  <c r="F44" i="2"/>
  <c r="F48" i="2"/>
  <c r="F52" i="2"/>
  <c r="F56" i="2"/>
  <c r="F60" i="2"/>
  <c r="F64" i="2"/>
  <c r="F68" i="2"/>
  <c r="F72" i="2"/>
  <c r="F76" i="2"/>
  <c r="F80" i="2"/>
  <c r="F84" i="2"/>
  <c r="F88" i="2"/>
  <c r="F92" i="2"/>
  <c r="F96" i="2"/>
  <c r="F100" i="2"/>
  <c r="F104" i="2"/>
  <c r="F108" i="2"/>
  <c r="F112" i="2"/>
  <c r="F116" i="2"/>
  <c r="F120" i="2"/>
  <c r="F81" i="2"/>
  <c r="F93" i="2"/>
  <c r="F101" i="2"/>
  <c r="F109" i="2"/>
  <c r="F117" i="2"/>
  <c r="H20" i="2"/>
  <c r="H35" i="2"/>
  <c r="H55" i="2"/>
  <c r="H67" i="2"/>
  <c r="H71" i="2"/>
  <c r="H87" i="2"/>
  <c r="H103" i="2"/>
  <c r="H119" i="2"/>
  <c r="G35" i="2"/>
  <c r="G51" i="2"/>
  <c r="J51" i="2" s="1"/>
  <c r="G67" i="2"/>
  <c r="G83" i="2"/>
  <c r="G99" i="2"/>
  <c r="G115" i="2"/>
  <c r="F31" i="2"/>
  <c r="F63" i="2"/>
  <c r="F111" i="2"/>
  <c r="G59" i="2"/>
  <c r="F39" i="2"/>
  <c r="F103" i="2"/>
  <c r="H75" i="2"/>
  <c r="H91" i="2"/>
  <c r="H107" i="2"/>
  <c r="G23" i="2"/>
  <c r="J23" i="2" s="1"/>
  <c r="G39" i="2"/>
  <c r="G55" i="2"/>
  <c r="G71" i="2"/>
  <c r="G87" i="2"/>
  <c r="G103" i="2"/>
  <c r="G119" i="2"/>
  <c r="F35" i="2"/>
  <c r="F51" i="2"/>
  <c r="F67" i="2"/>
  <c r="F83" i="2"/>
  <c r="F99" i="2"/>
  <c r="F115" i="2"/>
  <c r="H79" i="2"/>
  <c r="H95" i="2"/>
  <c r="G27" i="2"/>
  <c r="G75" i="2"/>
  <c r="F23" i="2"/>
  <c r="F71" i="2"/>
  <c r="F119" i="2"/>
  <c r="H83" i="2"/>
  <c r="H99" i="2"/>
  <c r="H115" i="2"/>
  <c r="G31" i="2"/>
  <c r="G47" i="2"/>
  <c r="G63" i="2"/>
  <c r="G79" i="2"/>
  <c r="G95" i="2"/>
  <c r="G111" i="2"/>
  <c r="F27" i="2"/>
  <c r="F43" i="2"/>
  <c r="F59" i="2"/>
  <c r="F75" i="2"/>
  <c r="F91" i="2"/>
  <c r="F107" i="2"/>
  <c r="F20" i="2"/>
  <c r="F47" i="2"/>
  <c r="F79" i="2"/>
  <c r="F95" i="2"/>
  <c r="H111" i="2"/>
  <c r="G43" i="2"/>
  <c r="J43" i="2" s="1"/>
  <c r="G91" i="2"/>
  <c r="G107" i="2"/>
  <c r="F55" i="2"/>
  <c r="F87" i="2"/>
  <c r="J3" i="2"/>
  <c r="J20" i="2" l="1"/>
  <c r="J63" i="2"/>
  <c r="J116" i="2"/>
  <c r="J100" i="2"/>
  <c r="J84" i="2"/>
  <c r="J68" i="2"/>
  <c r="J52" i="2"/>
  <c r="J36" i="2"/>
  <c r="J118" i="2"/>
  <c r="J102" i="2"/>
  <c r="J86" i="2"/>
  <c r="J70" i="2"/>
  <c r="J54" i="2"/>
  <c r="J38" i="2"/>
  <c r="J22" i="2"/>
  <c r="J109" i="2"/>
  <c r="J93" i="2"/>
  <c r="J77" i="2"/>
  <c r="J61" i="2"/>
  <c r="J45" i="2"/>
  <c r="J29" i="2"/>
  <c r="J67" i="2"/>
  <c r="J79" i="2"/>
  <c r="J119" i="2"/>
  <c r="J120" i="2"/>
  <c r="J104" i="2"/>
  <c r="J88" i="2"/>
  <c r="J72" i="2"/>
  <c r="J56" i="2"/>
  <c r="J40" i="2"/>
  <c r="J24" i="2"/>
  <c r="J106" i="2"/>
  <c r="J90" i="2"/>
  <c r="J74" i="2"/>
  <c r="J58" i="2"/>
  <c r="J42" i="2"/>
  <c r="J26" i="2"/>
  <c r="J113" i="2"/>
  <c r="J97" i="2"/>
  <c r="J81" i="2"/>
  <c r="J65" i="2"/>
  <c r="J49" i="2"/>
  <c r="J33" i="2"/>
  <c r="J107" i="2"/>
  <c r="J55" i="2"/>
  <c r="J59" i="2"/>
  <c r="J103" i="2"/>
  <c r="J39" i="2"/>
  <c r="J112" i="2"/>
  <c r="J96" i="2"/>
  <c r="J80" i="2"/>
  <c r="J64" i="2"/>
  <c r="J114" i="2"/>
  <c r="J98" i="2"/>
  <c r="J82" i="2"/>
  <c r="J66" i="2"/>
  <c r="J50" i="2"/>
  <c r="J34" i="2"/>
  <c r="J105" i="2"/>
  <c r="J89" i="2"/>
  <c r="J73" i="2"/>
  <c r="J57" i="2"/>
  <c r="J41" i="2"/>
  <c r="J25" i="2"/>
  <c r="J35" i="2"/>
  <c r="J95" i="2"/>
  <c r="J31" i="2"/>
  <c r="J27" i="2"/>
  <c r="J71" i="2"/>
  <c r="J108" i="2"/>
  <c r="J92" i="2"/>
  <c r="J76" i="2"/>
  <c r="J60" i="2"/>
  <c r="J44" i="2"/>
  <c r="J28" i="2"/>
  <c r="J110" i="2"/>
  <c r="J94" i="2"/>
  <c r="J78" i="2"/>
  <c r="J62" i="2"/>
  <c r="J46" i="2"/>
  <c r="J30" i="2"/>
  <c r="J117" i="2"/>
  <c r="J101" i="2"/>
  <c r="J85" i="2"/>
  <c r="J69" i="2"/>
  <c r="J53" i="2"/>
  <c r="J37" i="2"/>
  <c r="J21" i="2"/>
  <c r="J115" i="2"/>
  <c r="J91" i="2"/>
  <c r="J99" i="2"/>
  <c r="J111" i="2"/>
  <c r="J47" i="2"/>
  <c r="J75" i="2"/>
  <c r="J87" i="2"/>
  <c r="J83" i="2"/>
  <c r="J48" i="2"/>
  <c r="J32" i="2"/>
  <c r="C21" i="2"/>
  <c r="C25" i="2"/>
  <c r="C29" i="2"/>
  <c r="C33" i="2"/>
  <c r="C37" i="2"/>
  <c r="C41" i="2"/>
  <c r="C45" i="2"/>
  <c r="C49" i="2"/>
  <c r="C53" i="2"/>
  <c r="C57" i="2"/>
  <c r="C61" i="2"/>
  <c r="C65" i="2"/>
  <c r="C69" i="2"/>
  <c r="C73" i="2"/>
  <c r="C77" i="2"/>
  <c r="C81" i="2"/>
  <c r="C85" i="2"/>
  <c r="C89" i="2"/>
  <c r="C93" i="2"/>
  <c r="C97" i="2"/>
  <c r="C101" i="2"/>
  <c r="C105" i="2"/>
  <c r="C109" i="2"/>
  <c r="C113" i="2"/>
  <c r="C117" i="2"/>
  <c r="C20" i="2"/>
  <c r="C22" i="2"/>
  <c r="C26" i="2"/>
  <c r="C30" i="2"/>
  <c r="C34" i="2"/>
  <c r="C38" i="2"/>
  <c r="C42" i="2"/>
  <c r="C46" i="2"/>
  <c r="C50" i="2"/>
  <c r="C54" i="2"/>
  <c r="C58" i="2"/>
  <c r="C62" i="2"/>
  <c r="C66" i="2"/>
  <c r="C70" i="2"/>
  <c r="C74" i="2"/>
  <c r="C78" i="2"/>
  <c r="C82" i="2"/>
  <c r="C86" i="2"/>
  <c r="C90" i="2"/>
  <c r="C94" i="2"/>
  <c r="C98" i="2"/>
  <c r="C102" i="2"/>
  <c r="C106" i="2"/>
  <c r="C110" i="2"/>
  <c r="C114" i="2"/>
  <c r="C118" i="2"/>
  <c r="C24" i="2"/>
  <c r="C32" i="2"/>
  <c r="C40" i="2"/>
  <c r="C48" i="2"/>
  <c r="C56" i="2"/>
  <c r="C64" i="2"/>
  <c r="C72" i="2"/>
  <c r="C80" i="2"/>
  <c r="C88" i="2"/>
  <c r="C96" i="2"/>
  <c r="C104" i="2"/>
  <c r="C112" i="2"/>
  <c r="C120" i="2"/>
  <c r="C27" i="2"/>
  <c r="C35" i="2"/>
  <c r="C43" i="2"/>
  <c r="C51" i="2"/>
  <c r="C59" i="2"/>
  <c r="C67" i="2"/>
  <c r="C75" i="2"/>
  <c r="C83" i="2"/>
  <c r="C91" i="2"/>
  <c r="C99" i="2"/>
  <c r="C107" i="2"/>
  <c r="C115" i="2"/>
  <c r="C28" i="2"/>
  <c r="C36" i="2"/>
  <c r="C44" i="2"/>
  <c r="C52" i="2"/>
  <c r="C60" i="2"/>
  <c r="C68" i="2"/>
  <c r="C76" i="2"/>
  <c r="C84" i="2"/>
  <c r="C47" i="2"/>
  <c r="C79" i="2"/>
  <c r="C100" i="2"/>
  <c r="C116" i="2"/>
  <c r="C31" i="2"/>
  <c r="C63" i="2"/>
  <c r="C108" i="2"/>
  <c r="C39" i="2"/>
  <c r="C95" i="2"/>
  <c r="C111" i="2"/>
  <c r="C23" i="2"/>
  <c r="C55" i="2"/>
  <c r="C87" i="2"/>
  <c r="C103" i="2"/>
  <c r="C119" i="2"/>
  <c r="C92" i="2"/>
  <c r="C71" i="2"/>
  <c r="B20" i="2"/>
  <c r="B21" i="2" l="1"/>
  <c r="B22" i="2" s="1"/>
  <c r="B23" i="2" s="1"/>
  <c r="B24" i="2" s="1"/>
  <c r="B25" i="2" s="1"/>
  <c r="B26" i="2" s="1"/>
  <c r="I55" i="2" l="1"/>
  <c r="K55" i="2" s="1"/>
  <c r="L55" i="2" s="1"/>
  <c r="I116" i="2"/>
  <c r="K116" i="2" s="1"/>
  <c r="L116" i="2" s="1"/>
  <c r="I33" i="2"/>
  <c r="K33" i="2" s="1"/>
  <c r="L33" i="2" s="1"/>
  <c r="I87" i="2"/>
  <c r="K87" i="2" s="1"/>
  <c r="L87" i="2" s="1"/>
  <c r="I37" i="2"/>
  <c r="K37" i="2" s="1"/>
  <c r="L37" i="2" s="1"/>
  <c r="I118" i="2"/>
  <c r="K118" i="2" s="1"/>
  <c r="L118" i="2" s="1"/>
  <c r="I74" i="2"/>
  <c r="K74" i="2" s="1"/>
  <c r="L74" i="2" s="1"/>
  <c r="I113" i="2"/>
  <c r="K113" i="2" s="1"/>
  <c r="L113" i="2" s="1"/>
  <c r="I119" i="2"/>
  <c r="K119" i="2" s="1"/>
  <c r="L119" i="2" s="1"/>
  <c r="I94" i="2"/>
  <c r="K94" i="2" s="1"/>
  <c r="L94" i="2" s="1"/>
  <c r="I114" i="2"/>
  <c r="K114" i="2" s="1"/>
  <c r="L114" i="2" s="1"/>
  <c r="I43" i="2"/>
  <c r="K43" i="2" s="1"/>
  <c r="L43" i="2" s="1"/>
  <c r="I107" i="2"/>
  <c r="K107" i="2" s="1"/>
  <c r="L107" i="2" s="1"/>
  <c r="I72" i="2"/>
  <c r="K72" i="2" s="1"/>
  <c r="L72" i="2" s="1"/>
  <c r="I86" i="2"/>
  <c r="K86" i="2" s="1"/>
  <c r="L86" i="2" s="1"/>
  <c r="I57" i="2"/>
  <c r="K57" i="2" s="1"/>
  <c r="L57" i="2" s="1"/>
  <c r="I106" i="2"/>
  <c r="K106" i="2" s="1"/>
  <c r="L106" i="2" s="1"/>
  <c r="I47" i="2"/>
  <c r="K47" i="2" s="1"/>
  <c r="L47" i="2" s="1"/>
  <c r="I111" i="2"/>
  <c r="K111" i="2" s="1"/>
  <c r="L111" i="2" s="1"/>
  <c r="I76" i="2"/>
  <c r="K76" i="2" s="1"/>
  <c r="L76" i="2" s="1"/>
  <c r="I81" i="2"/>
  <c r="K81" i="2" s="1"/>
  <c r="L81" i="2" s="1"/>
  <c r="I115" i="2"/>
  <c r="K115" i="2" s="1"/>
  <c r="L115" i="2" s="1"/>
  <c r="I98" i="2"/>
  <c r="K98" i="2" s="1"/>
  <c r="L98" i="2" s="1"/>
  <c r="I103" i="2"/>
  <c r="K103" i="2" s="1"/>
  <c r="L103" i="2" s="1"/>
  <c r="I93" i="2"/>
  <c r="K93" i="2" s="1"/>
  <c r="L93" i="2" s="1"/>
  <c r="I32" i="2"/>
  <c r="K32" i="2" s="1"/>
  <c r="L32" i="2" s="1"/>
  <c r="I66" i="2"/>
  <c r="K66" i="2" s="1"/>
  <c r="L66" i="2" s="1"/>
  <c r="I117" i="2"/>
  <c r="K117" i="2" s="1"/>
  <c r="L117" i="2" s="1"/>
  <c r="I29" i="2"/>
  <c r="K29" i="2" s="1"/>
  <c r="L29" i="2" s="1"/>
  <c r="I109" i="2"/>
  <c r="K109" i="2" s="1"/>
  <c r="L109" i="2" s="1"/>
  <c r="I90" i="2"/>
  <c r="K90" i="2" s="1"/>
  <c r="L90" i="2" s="1"/>
  <c r="I73" i="2"/>
  <c r="K73" i="2" s="1"/>
  <c r="L73" i="2" s="1"/>
  <c r="I30" i="2"/>
  <c r="K30" i="2" s="1"/>
  <c r="L30" i="2" s="1"/>
  <c r="I82" i="2"/>
  <c r="K82" i="2" s="1"/>
  <c r="L82" i="2" s="1"/>
  <c r="I59" i="2"/>
  <c r="K59" i="2" s="1"/>
  <c r="L59" i="2" s="1"/>
  <c r="I24" i="2"/>
  <c r="K24" i="2" s="1"/>
  <c r="L24" i="2" s="1"/>
  <c r="I88" i="2"/>
  <c r="K88" i="2" s="1"/>
  <c r="L88" i="2" s="1"/>
  <c r="I22" i="2"/>
  <c r="K22" i="2" s="1"/>
  <c r="L22" i="2" s="1"/>
  <c r="I25" i="2"/>
  <c r="K25" i="2" s="1"/>
  <c r="L25" i="2" s="1"/>
  <c r="I63" i="2"/>
  <c r="K63" i="2" s="1"/>
  <c r="L63" i="2" s="1"/>
  <c r="I28" i="2"/>
  <c r="K28" i="2" s="1"/>
  <c r="L28" i="2" s="1"/>
  <c r="I92" i="2"/>
  <c r="K92" i="2" s="1"/>
  <c r="L92" i="2" s="1"/>
  <c r="I112" i="2"/>
  <c r="K112" i="2" s="1"/>
  <c r="L112" i="2" s="1"/>
  <c r="I83" i="2"/>
  <c r="K83" i="2" s="1"/>
  <c r="L83" i="2" s="1"/>
  <c r="I53" i="2"/>
  <c r="K53" i="2" s="1"/>
  <c r="L53" i="2" s="1"/>
  <c r="I49" i="2"/>
  <c r="K49" i="2" s="1"/>
  <c r="L49" i="2" s="1"/>
  <c r="I71" i="2"/>
  <c r="K71" i="2" s="1"/>
  <c r="L71" i="2" s="1"/>
  <c r="I110" i="2"/>
  <c r="K110" i="2" s="1"/>
  <c r="L110" i="2" s="1"/>
  <c r="I64" i="2"/>
  <c r="K64" i="2" s="1"/>
  <c r="L64" i="2" s="1"/>
  <c r="I26" i="2"/>
  <c r="K26" i="2" s="1"/>
  <c r="L26" i="2" s="1"/>
  <c r="I27" i="2"/>
  <c r="K27" i="2" s="1"/>
  <c r="L27" i="2" s="1"/>
  <c r="I56" i="2"/>
  <c r="K56" i="2" s="1"/>
  <c r="L56" i="2" s="1"/>
  <c r="I89" i="2"/>
  <c r="K89" i="2" s="1"/>
  <c r="L89" i="2" s="1"/>
  <c r="I31" i="2"/>
  <c r="K31" i="2" s="1"/>
  <c r="L31" i="2" s="1"/>
  <c r="I60" i="2"/>
  <c r="K60" i="2" s="1"/>
  <c r="L60" i="2" s="1"/>
  <c r="I54" i="2"/>
  <c r="K54" i="2" s="1"/>
  <c r="L54" i="2" s="1"/>
  <c r="I34" i="2"/>
  <c r="K34" i="2" s="1"/>
  <c r="L34" i="2" s="1"/>
  <c r="I39" i="2"/>
  <c r="K39" i="2" s="1"/>
  <c r="L39" i="2" s="1"/>
  <c r="I102" i="2"/>
  <c r="K102" i="2" s="1"/>
  <c r="L102" i="2" s="1"/>
  <c r="I99" i="2"/>
  <c r="K99" i="2" s="1"/>
  <c r="L99" i="2" s="1"/>
  <c r="I52" i="2"/>
  <c r="K52" i="2" s="1"/>
  <c r="L52" i="2" s="1"/>
  <c r="I85" i="2"/>
  <c r="K85" i="2" s="1"/>
  <c r="L85" i="2" s="1"/>
  <c r="I75" i="2"/>
  <c r="K75" i="2" s="1"/>
  <c r="L75" i="2" s="1"/>
  <c r="I104" i="2"/>
  <c r="K104" i="2" s="1"/>
  <c r="L104" i="2" s="1"/>
  <c r="I78" i="2"/>
  <c r="K78" i="2" s="1"/>
  <c r="L78" i="2" s="1"/>
  <c r="I79" i="2"/>
  <c r="K79" i="2" s="1"/>
  <c r="L79" i="2" s="1"/>
  <c r="I108" i="2"/>
  <c r="K108" i="2" s="1"/>
  <c r="L108" i="2" s="1"/>
  <c r="I80" i="2"/>
  <c r="K80" i="2" s="1"/>
  <c r="L80" i="2" s="1"/>
  <c r="I62" i="2"/>
  <c r="K62" i="2" s="1"/>
  <c r="L62" i="2" s="1"/>
  <c r="I100" i="2"/>
  <c r="K100" i="2" s="1"/>
  <c r="L100" i="2" s="1"/>
  <c r="I58" i="2"/>
  <c r="K58" i="2" s="1"/>
  <c r="L58" i="2" s="1"/>
  <c r="I67" i="2"/>
  <c r="K67" i="2" s="1"/>
  <c r="L67" i="2" s="1"/>
  <c r="I23" i="2"/>
  <c r="K23" i="2" s="1"/>
  <c r="L23" i="2" s="1"/>
  <c r="I46" i="2"/>
  <c r="K46" i="2" s="1"/>
  <c r="L46" i="2" s="1"/>
  <c r="I21" i="2"/>
  <c r="K21" i="2" s="1"/>
  <c r="L21" i="2" s="1"/>
  <c r="I91" i="2"/>
  <c r="K91" i="2" s="1"/>
  <c r="L91" i="2" s="1"/>
  <c r="I120" i="2"/>
  <c r="K120" i="2" s="1"/>
  <c r="L120" i="2" s="1"/>
  <c r="I77" i="2"/>
  <c r="K77" i="2" s="1"/>
  <c r="L77" i="2" s="1"/>
  <c r="I95" i="2"/>
  <c r="K95" i="2" s="1"/>
  <c r="L95" i="2" s="1"/>
  <c r="I41" i="2"/>
  <c r="K41" i="2" s="1"/>
  <c r="L41" i="2" s="1"/>
  <c r="I48" i="2"/>
  <c r="K48" i="2" s="1"/>
  <c r="L48" i="2" s="1"/>
  <c r="I61" i="2"/>
  <c r="K61" i="2" s="1"/>
  <c r="L61" i="2" s="1"/>
  <c r="I68" i="2"/>
  <c r="K68" i="2" s="1"/>
  <c r="L68" i="2" s="1"/>
  <c r="I65" i="2"/>
  <c r="K65" i="2" s="1"/>
  <c r="L65" i="2" s="1"/>
  <c r="I96" i="2"/>
  <c r="K96" i="2" s="1"/>
  <c r="L96" i="2" s="1"/>
  <c r="I35" i="2"/>
  <c r="K35" i="2" s="1"/>
  <c r="L35" i="2" s="1"/>
  <c r="I38" i="2"/>
  <c r="K38" i="2" s="1"/>
  <c r="L38" i="2" s="1"/>
  <c r="I84" i="2"/>
  <c r="K84" i="2" s="1"/>
  <c r="L84" i="2" s="1"/>
  <c r="I50" i="2"/>
  <c r="K50" i="2" s="1"/>
  <c r="L50" i="2" s="1"/>
  <c r="I40" i="2"/>
  <c r="K40" i="2" s="1"/>
  <c r="L40" i="2" s="1"/>
  <c r="I69" i="2"/>
  <c r="K69" i="2" s="1"/>
  <c r="L69" i="2" s="1"/>
  <c r="I42" i="2"/>
  <c r="K42" i="2" s="1"/>
  <c r="L42" i="2" s="1"/>
  <c r="I44" i="2"/>
  <c r="K44" i="2" s="1"/>
  <c r="L44" i="2" s="1"/>
  <c r="I45" i="2"/>
  <c r="K45" i="2" s="1"/>
  <c r="L45" i="2" s="1"/>
  <c r="I51" i="2"/>
  <c r="K51" i="2" s="1"/>
  <c r="L51" i="2" s="1"/>
  <c r="I97" i="2"/>
  <c r="K97" i="2" s="1"/>
  <c r="L97" i="2" s="1"/>
  <c r="I70" i="2"/>
  <c r="K70" i="2" s="1"/>
  <c r="L70" i="2" s="1"/>
  <c r="I36" i="2"/>
  <c r="K36" i="2" s="1"/>
  <c r="L36" i="2" s="1"/>
  <c r="I101" i="2"/>
  <c r="K101" i="2" s="1"/>
  <c r="L101" i="2" s="1"/>
  <c r="I105" i="2"/>
  <c r="K105" i="2" s="1"/>
  <c r="L105" i="2" s="1"/>
  <c r="B27" i="2"/>
  <c r="I20" i="2" l="1"/>
  <c r="K20" i="2" s="1"/>
  <c r="L20" i="2" s="1"/>
  <c r="O121" i="2" s="1"/>
  <c r="E1" i="2" s="1"/>
  <c r="E2" i="2" s="1"/>
  <c r="B28" i="2"/>
  <c r="B29" i="2" l="1"/>
  <c r="B30" i="2" l="1"/>
  <c r="B31" i="2" l="1"/>
  <c r="B32" i="2" l="1"/>
  <c r="B33" i="2" l="1"/>
  <c r="B34" i="2" l="1"/>
  <c r="B35" i="2" l="1"/>
  <c r="B36" i="2" l="1"/>
  <c r="B37" i="2" l="1"/>
  <c r="B38" i="2" l="1"/>
  <c r="B39" i="2" l="1"/>
  <c r="B40" i="2" l="1"/>
  <c r="B41" i="2" l="1"/>
  <c r="B42" i="2" l="1"/>
  <c r="B43" i="2" l="1"/>
  <c r="B44" i="2" l="1"/>
  <c r="B45" i="2" l="1"/>
  <c r="B46" i="2" l="1"/>
  <c r="B47" i="2" l="1"/>
  <c r="B48" i="2" l="1"/>
  <c r="B49" i="2" l="1"/>
  <c r="B50" i="2" l="1"/>
  <c r="B51" i="2" l="1"/>
  <c r="B52" i="2" l="1"/>
  <c r="B53" i="2" l="1"/>
  <c r="B54" i="2" l="1"/>
  <c r="B55" i="2" l="1"/>
  <c r="B56" i="2" l="1"/>
  <c r="B57" i="2" l="1"/>
  <c r="B58" i="2" l="1"/>
  <c r="B59" i="2" l="1"/>
  <c r="B60" i="2" l="1"/>
  <c r="B61" i="2" l="1"/>
  <c r="B62" i="2" l="1"/>
  <c r="B63" i="2" l="1"/>
  <c r="B64" i="2" l="1"/>
  <c r="B65" i="2" l="1"/>
  <c r="B66" i="2" l="1"/>
  <c r="B67" i="2" l="1"/>
  <c r="B68" i="2" l="1"/>
  <c r="B69" i="2" l="1"/>
  <c r="B70" i="2" l="1"/>
  <c r="B71" i="2" l="1"/>
  <c r="B72" i="2" l="1"/>
  <c r="B73" i="2" l="1"/>
  <c r="B74" i="2" l="1"/>
  <c r="B75" i="2" l="1"/>
  <c r="B76" i="2" l="1"/>
  <c r="B77" i="2" l="1"/>
  <c r="B78" i="2" l="1"/>
  <c r="B79" i="2" l="1"/>
  <c r="B80" i="2" l="1"/>
  <c r="B81" i="2" l="1"/>
  <c r="B82" i="2" l="1"/>
  <c r="B83" i="2" l="1"/>
  <c r="B84" i="2" l="1"/>
  <c r="B85" i="2" l="1"/>
  <c r="B86" i="2" l="1"/>
  <c r="B87" i="2" l="1"/>
  <c r="B88" i="2" l="1"/>
  <c r="B89" i="2" l="1"/>
  <c r="B90" i="2" l="1"/>
  <c r="B91" i="2" l="1"/>
  <c r="B92" i="2" l="1"/>
  <c r="B93" i="2" l="1"/>
  <c r="B94" i="2" l="1"/>
  <c r="B95" i="2" l="1"/>
  <c r="B96" i="2" l="1"/>
  <c r="B97" i="2" l="1"/>
  <c r="B98" i="2" l="1"/>
  <c r="B99" i="2" l="1"/>
  <c r="B100" i="2" l="1"/>
  <c r="B101" i="2" l="1"/>
  <c r="B102" i="2" l="1"/>
  <c r="B103" i="2" l="1"/>
  <c r="B104" i="2" l="1"/>
  <c r="B105" i="2" l="1"/>
  <c r="B106" i="2" l="1"/>
  <c r="B107" i="2" l="1"/>
  <c r="B108" i="2" l="1"/>
  <c r="B109" i="2" l="1"/>
  <c r="B110" i="2" l="1"/>
  <c r="B111" i="2" l="1"/>
  <c r="B112" i="2" l="1"/>
  <c r="B113" i="2" l="1"/>
  <c r="B114" i="2" l="1"/>
  <c r="B115" i="2" l="1"/>
  <c r="B116" i="2" l="1"/>
  <c r="B117" i="2" l="1"/>
  <c r="B118" i="2" l="1"/>
  <c r="B119" i="2" l="1"/>
  <c r="B120" i="2" l="1"/>
</calcChain>
</file>

<file path=xl/sharedStrings.xml><?xml version="1.0" encoding="utf-8"?>
<sst xmlns="http://schemas.openxmlformats.org/spreadsheetml/2006/main" count="65" uniqueCount="57">
  <si>
    <t>Assumptions:</t>
  </si>
  <si>
    <t>Annual Harvest Acres</t>
  </si>
  <si>
    <t>Stumpage</t>
  </si>
  <si>
    <t>Initial Estimate of Merchantable Stocking</t>
  </si>
  <si>
    <t>Project Area</t>
  </si>
  <si>
    <t>Year</t>
  </si>
  <si>
    <t>Harvest Value</t>
  </si>
  <si>
    <t>Discount Rate</t>
  </si>
  <si>
    <t>Preliminary Baseline Harvest and Growth Regime</t>
  </si>
  <si>
    <t>Taxes</t>
  </si>
  <si>
    <t>Hunt Lease Revenue</t>
  </si>
  <si>
    <t>Hunt Lease</t>
  </si>
  <si>
    <t>Admin/Management</t>
  </si>
  <si>
    <t>per acre</t>
  </si>
  <si>
    <t>Admin/Management Cost</t>
  </si>
  <si>
    <t>Gross Revenue</t>
  </si>
  <si>
    <t>Total Costs</t>
  </si>
  <si>
    <t>Net Revenue</t>
  </si>
  <si>
    <t>Net Present Revenue</t>
  </si>
  <si>
    <t>Acres</t>
  </si>
  <si>
    <t>Cubic Feet</t>
  </si>
  <si>
    <t>Sawtimber</t>
  </si>
  <si>
    <t>PAI</t>
  </si>
  <si>
    <t>ALL</t>
  </si>
  <si>
    <t>GIS Acres</t>
  </si>
  <si>
    <t>Annual Sawtimber Harvest</t>
  </si>
  <si>
    <t>Growth Rate Sawtimber</t>
  </si>
  <si>
    <t>Sawtimber Stocking</t>
  </si>
  <si>
    <t>Sawtimber Growth</t>
  </si>
  <si>
    <t>Sawtimber Harvest</t>
  </si>
  <si>
    <t>NPV:</t>
  </si>
  <si>
    <t>Pine Saw</t>
  </si>
  <si>
    <t>Mixed Hdwd Saw</t>
  </si>
  <si>
    <t>Starting Volume</t>
  </si>
  <si>
    <t>Total CuFt</t>
  </si>
  <si>
    <t>Average</t>
  </si>
  <si>
    <t>per Mbf</t>
  </si>
  <si>
    <t>Supersection &amp; Assessment Area Overlay</t>
  </si>
  <si>
    <t>Board Feet</t>
  </si>
  <si>
    <t>Total BdFt</t>
  </si>
  <si>
    <t>BdFt per acre</t>
  </si>
  <si>
    <t xml:space="preserve">BdFt </t>
  </si>
  <si>
    <t>BdFt/Acre/Year</t>
  </si>
  <si>
    <t>Allegheny &amp; North Cumberland Mountains Cove Forests</t>
  </si>
  <si>
    <t>Allegheny &amp; North Cumberland Mountains Oak-Hickory</t>
  </si>
  <si>
    <t>Allegheny &amp; North Cumberland Mountains Northern Conifer</t>
  </si>
  <si>
    <t>Allegheny &amp; North Cumberland Mountains Mixed Pine-Hardwood</t>
  </si>
  <si>
    <t>Allegheny &amp; North Cumberland Mountains Pine</t>
  </si>
  <si>
    <t>Allegheny &amp; North Cumberland Mountains Northern Hardwoods</t>
  </si>
  <si>
    <t>BdFt/Ac</t>
  </si>
  <si>
    <t>CuFt/Acre</t>
  </si>
  <si>
    <t>States</t>
  </si>
  <si>
    <t>Sawtimber BdFt</t>
  </si>
  <si>
    <t>2015 KY and TN Stumpage Price Estimates</t>
  </si>
  <si>
    <t>Based on southwide stumpage price reports (couldn't find KY and TN specific reporting)</t>
  </si>
  <si>
    <t>TN</t>
  </si>
  <si>
    <t>Total Harvest TN &amp; KY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</si>
</sst>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43" fontId="0" fillId="0" borderId="0" xfId="2" applyFont="1"/>
    <xf numFmtId="164" fontId="0" fillId="0" borderId="0" xfId="2" applyNumberFormat="1" applyFont="1"/>
    <xf numFmtId="0" fontId="3" fillId="0" borderId="0" xfId="0" applyFont="1"/>
    <xf numFmtId="44" fontId="0" fillId="0" borderId="0" xfId="1" applyFont="1"/>
    <xf numFmtId="9" fontId="0" fillId="0" borderId="0" xfId="3" applyFont="1"/>
    <xf numFmtId="43" fontId="0" fillId="0" borderId="0" xfId="0" applyNumberFormat="1"/>
    <xf numFmtId="164" fontId="0" fillId="0" borderId="0" xfId="0" applyNumberFormat="1"/>
    <xf numFmtId="43" fontId="0" fillId="0" borderId="0" xfId="2" applyNumberFormat="1" applyFont="1"/>
    <xf numFmtId="165" fontId="0" fillId="0" borderId="0" xfId="1" applyNumberFormat="1" applyFont="1"/>
    <xf numFmtId="0" fontId="0" fillId="0" borderId="1" xfId="0" applyBorder="1"/>
    <xf numFmtId="165" fontId="0" fillId="0" borderId="1" xfId="1" applyNumberFormat="1" applyFont="1" applyBorder="1"/>
    <xf numFmtId="0" fontId="0" fillId="0" borderId="0" xfId="0"/>
    <xf numFmtId="43" fontId="0" fillId="0" borderId="0" xfId="0" applyNumberFormat="1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64" fontId="0" fillId="0" borderId="0" xfId="2" applyNumberFormat="1" applyFont="1"/>
    <xf numFmtId="164" fontId="0" fillId="0" borderId="1" xfId="2" applyNumberFormat="1" applyFont="1" applyBorder="1"/>
    <xf numFmtId="0" fontId="0" fillId="0" borderId="2" xfId="0" applyBorder="1" applyAlignment="1">
      <alignment horizontal="left"/>
    </xf>
    <xf numFmtId="0" fontId="0" fillId="0" borderId="2" xfId="0" applyBorder="1"/>
    <xf numFmtId="165" fontId="0" fillId="0" borderId="0" xfId="0" applyNumberFormat="1"/>
    <xf numFmtId="165" fontId="0" fillId="0" borderId="1" xfId="0" applyNumberFormat="1" applyBorder="1"/>
    <xf numFmtId="0" fontId="0" fillId="0" borderId="0" xfId="0" applyAlignment="1">
      <alignment horizontal="right"/>
    </xf>
    <xf numFmtId="2" fontId="0" fillId="0" borderId="0" xfId="0" applyNumberFormat="1" applyFont="1"/>
    <xf numFmtId="44" fontId="0" fillId="0" borderId="0" xfId="0" applyNumberFormat="1"/>
    <xf numFmtId="2" fontId="0" fillId="0" borderId="2" xfId="0" applyNumberFormat="1" applyBorder="1"/>
    <xf numFmtId="0" fontId="0" fillId="0" borderId="0" xfId="0" applyAlignment="1">
      <alignment horizontal="center"/>
    </xf>
    <xf numFmtId="0" fontId="2" fillId="0" borderId="0" xfId="0" applyFont="1" applyBorder="1"/>
    <xf numFmtId="0" fontId="0" fillId="2" borderId="3" xfId="0" applyFill="1" applyBorder="1"/>
    <xf numFmtId="164" fontId="0" fillId="2" borderId="3" xfId="2" applyNumberFormat="1" applyFont="1" applyFill="1" applyBorder="1"/>
    <xf numFmtId="164" fontId="0" fillId="0" borderId="3" xfId="2" applyNumberFormat="1" applyFont="1" applyBorder="1"/>
    <xf numFmtId="164" fontId="0" fillId="0" borderId="4" xfId="2" applyNumberFormat="1" applyFont="1" applyFill="1" applyBorder="1"/>
    <xf numFmtId="166" fontId="0" fillId="0" borderId="0" xfId="3" applyNumberFormat="1" applyFont="1"/>
    <xf numFmtId="0" fontId="0" fillId="0" borderId="0" xfId="0" applyAlignment="1">
      <alignment horizontal="center"/>
    </xf>
  </cellXfs>
  <cellStyles count="7">
    <cellStyle name="Comma" xfId="2" builtinId="3"/>
    <cellStyle name="Comma 2" xfId="6"/>
    <cellStyle name="Currency" xfId="1" builtinId="4"/>
    <cellStyle name="Normal" xfId="0" builtinId="0"/>
    <cellStyle name="Normal 2" xfId="4"/>
    <cellStyle name="Percent" xfId="3" builtinId="5"/>
    <cellStyle name="Percent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zoomScale="80" zoomScaleNormal="80" workbookViewId="0">
      <selection activeCell="E13" sqref="E13"/>
    </sheetView>
  </sheetViews>
  <sheetFormatPr defaultRowHeight="14.4" x14ac:dyDescent="0.3"/>
  <cols>
    <col min="1" max="1" width="28.33203125" customWidth="1"/>
    <col min="2" max="2" width="19.5546875" customWidth="1"/>
    <col min="3" max="3" width="19.109375" style="13" bestFit="1" customWidth="1"/>
    <col min="4" max="4" width="19.5546875" style="13" customWidth="1"/>
    <col min="5" max="5" width="20" style="13" customWidth="1"/>
    <col min="6" max="6" width="18" bestFit="1" customWidth="1"/>
    <col min="7" max="7" width="17.44140625" bestFit="1" customWidth="1"/>
    <col min="8" max="8" width="14.109375" customWidth="1"/>
    <col min="9" max="9" width="16.44140625" bestFit="1" customWidth="1"/>
    <col min="10" max="10" width="19.6640625" bestFit="1" customWidth="1"/>
    <col min="11" max="11" width="15.88671875" bestFit="1" customWidth="1"/>
    <col min="12" max="12" width="20.21875" customWidth="1"/>
    <col min="13" max="13" width="14.5546875" customWidth="1"/>
    <col min="14" max="14" width="14.33203125" customWidth="1"/>
    <col min="15" max="15" width="20.109375" bestFit="1" customWidth="1"/>
  </cols>
  <sheetData>
    <row r="1" spans="1:14" x14ac:dyDescent="0.3">
      <c r="A1" s="1" t="s">
        <v>0</v>
      </c>
      <c r="D1" s="24" t="s">
        <v>30</v>
      </c>
      <c r="E1" s="10">
        <f>O121</f>
        <v>8532507.7617922276</v>
      </c>
      <c r="H1" s="1" t="s">
        <v>3</v>
      </c>
    </row>
    <row r="2" spans="1:14" x14ac:dyDescent="0.3">
      <c r="A2" t="s">
        <v>4</v>
      </c>
      <c r="B2" s="3">
        <f>'Merch Volume Inventory'!B9</f>
        <v>26261.265282229997</v>
      </c>
      <c r="C2" t="s">
        <v>19</v>
      </c>
      <c r="E2" s="5">
        <f>E1/B2</f>
        <v>324.90847908862384</v>
      </c>
      <c r="F2" t="s">
        <v>13</v>
      </c>
      <c r="H2" t="s">
        <v>51</v>
      </c>
      <c r="I2" t="s">
        <v>24</v>
      </c>
      <c r="J2" t="s">
        <v>52</v>
      </c>
    </row>
    <row r="3" spans="1:14" x14ac:dyDescent="0.3">
      <c r="A3" t="s">
        <v>33</v>
      </c>
      <c r="B3" s="3">
        <f>'Merch Volume Inventory'!C9</f>
        <v>4411.3744000803399</v>
      </c>
      <c r="C3" t="s">
        <v>40</v>
      </c>
      <c r="H3" t="s">
        <v>55</v>
      </c>
      <c r="I3" s="2">
        <f>B2</f>
        <v>26261.265282229997</v>
      </c>
      <c r="J3" s="18">
        <f>B3*B2</f>
        <v>115848273.37974802</v>
      </c>
      <c r="L3" s="2"/>
      <c r="M3" s="6"/>
      <c r="N3" s="6"/>
    </row>
    <row r="4" spans="1:14" x14ac:dyDescent="0.3">
      <c r="A4" t="s">
        <v>1</v>
      </c>
      <c r="B4" s="9"/>
      <c r="C4"/>
      <c r="I4" s="2"/>
      <c r="J4" s="2"/>
      <c r="K4" s="2"/>
      <c r="L4" s="2"/>
      <c r="M4" s="6"/>
      <c r="N4" s="6"/>
    </row>
    <row r="5" spans="1:14" x14ac:dyDescent="0.3">
      <c r="A5" t="s">
        <v>25</v>
      </c>
      <c r="B5" s="3">
        <v>1821993.4798238003</v>
      </c>
      <c r="C5" s="13" t="s">
        <v>41</v>
      </c>
      <c r="D5" s="18"/>
    </row>
    <row r="6" spans="1:14" x14ac:dyDescent="0.3">
      <c r="A6" t="s">
        <v>26</v>
      </c>
      <c r="B6" s="9">
        <f>'Merch Volume Inventory'!D14</f>
        <v>110.2843600020085</v>
      </c>
      <c r="C6" s="13" t="s">
        <v>42</v>
      </c>
      <c r="I6" s="2"/>
      <c r="J6" s="2"/>
      <c r="K6" s="2"/>
      <c r="L6" s="2"/>
      <c r="M6" s="6"/>
      <c r="N6" s="6"/>
    </row>
    <row r="7" spans="1:14" x14ac:dyDescent="0.3">
      <c r="A7" t="s">
        <v>7</v>
      </c>
      <c r="B7" s="2">
        <v>0.06</v>
      </c>
      <c r="C7"/>
      <c r="I7" s="2"/>
      <c r="J7" s="2"/>
      <c r="K7" s="2"/>
      <c r="L7" s="2"/>
      <c r="M7" s="6"/>
      <c r="N7" s="6"/>
    </row>
    <row r="8" spans="1:14" x14ac:dyDescent="0.3">
      <c r="A8" t="s">
        <v>10</v>
      </c>
      <c r="B8" s="2">
        <v>5</v>
      </c>
      <c r="C8" t="s">
        <v>13</v>
      </c>
      <c r="I8" s="2"/>
      <c r="J8" s="2"/>
      <c r="K8" s="2"/>
      <c r="L8" s="2"/>
      <c r="M8" s="6"/>
      <c r="N8" s="6"/>
    </row>
    <row r="9" spans="1:14" x14ac:dyDescent="0.3">
      <c r="A9" t="s">
        <v>14</v>
      </c>
      <c r="B9" s="2">
        <v>4</v>
      </c>
      <c r="C9" t="s">
        <v>13</v>
      </c>
      <c r="I9" s="2"/>
      <c r="J9" s="2"/>
      <c r="K9" s="2"/>
      <c r="L9" s="2"/>
      <c r="M9" s="6"/>
      <c r="N9" s="6"/>
    </row>
    <row r="10" spans="1:14" x14ac:dyDescent="0.3">
      <c r="A10" t="s">
        <v>9</v>
      </c>
      <c r="B10" s="2">
        <v>3</v>
      </c>
      <c r="C10" t="s">
        <v>13</v>
      </c>
      <c r="I10" s="2"/>
      <c r="J10" s="2"/>
      <c r="K10" s="2"/>
      <c r="L10" s="2"/>
      <c r="M10" s="6"/>
      <c r="N10" s="6"/>
    </row>
    <row r="11" spans="1:14" x14ac:dyDescent="0.3">
      <c r="B11" s="2"/>
      <c r="C11"/>
      <c r="I11" s="2"/>
      <c r="J11" s="2"/>
      <c r="K11" s="2"/>
      <c r="L11" s="2"/>
      <c r="M11" s="6"/>
      <c r="N11" s="6"/>
    </row>
    <row r="12" spans="1:14" x14ac:dyDescent="0.3">
      <c r="A12" s="1" t="s">
        <v>53</v>
      </c>
      <c r="C12"/>
      <c r="H12" s="1"/>
    </row>
    <row r="13" spans="1:14" x14ac:dyDescent="0.3">
      <c r="A13" s="4" t="s">
        <v>54</v>
      </c>
      <c r="C13"/>
    </row>
    <row r="14" spans="1:14" ht="16.2" x14ac:dyDescent="0.3">
      <c r="A14" t="s">
        <v>31</v>
      </c>
      <c r="B14" s="5">
        <v>243.84</v>
      </c>
      <c r="C14" t="s">
        <v>36</v>
      </c>
    </row>
    <row r="15" spans="1:14" x14ac:dyDescent="0.3">
      <c r="A15" s="25" t="s">
        <v>32</v>
      </c>
      <c r="B15" s="26">
        <v>345.45</v>
      </c>
      <c r="C15" s="13" t="s">
        <v>36</v>
      </c>
      <c r="N15" s="5"/>
    </row>
    <row r="16" spans="1:14" x14ac:dyDescent="0.3">
      <c r="A16" s="25" t="s">
        <v>35</v>
      </c>
      <c r="B16" s="26">
        <f>AVERAGE(B14:B15)</f>
        <v>294.64499999999998</v>
      </c>
      <c r="C16" s="13" t="s">
        <v>36</v>
      </c>
    </row>
    <row r="18" spans="1:12" x14ac:dyDescent="0.3">
      <c r="A18" s="1" t="s">
        <v>8</v>
      </c>
      <c r="H18" t="s">
        <v>2</v>
      </c>
    </row>
    <row r="19" spans="1:12" x14ac:dyDescent="0.3">
      <c r="A19" s="11" t="s">
        <v>5</v>
      </c>
      <c r="B19" s="11" t="s">
        <v>27</v>
      </c>
      <c r="C19" s="15" t="s">
        <v>28</v>
      </c>
      <c r="D19" s="11" t="s">
        <v>29</v>
      </c>
      <c r="E19" s="11" t="s">
        <v>6</v>
      </c>
      <c r="F19" s="11" t="s">
        <v>11</v>
      </c>
      <c r="G19" s="11" t="s">
        <v>12</v>
      </c>
      <c r="H19" s="11" t="s">
        <v>9</v>
      </c>
      <c r="I19" s="11" t="s">
        <v>15</v>
      </c>
      <c r="J19" s="11" t="s">
        <v>16</v>
      </c>
      <c r="K19" s="11" t="s">
        <v>17</v>
      </c>
      <c r="L19" s="11" t="s">
        <v>18</v>
      </c>
    </row>
    <row r="20" spans="1:12" x14ac:dyDescent="0.3">
      <c r="A20">
        <v>0</v>
      </c>
      <c r="B20" s="3">
        <f>B2*B3</f>
        <v>115848273.37974802</v>
      </c>
      <c r="C20" s="18">
        <f t="shared" ref="C20:C51" si="0">$B$2*$B$6</f>
        <v>2896206.8344937004</v>
      </c>
      <c r="D20" s="8">
        <f>$B$5</f>
        <v>1821993.4798238003</v>
      </c>
      <c r="E20" s="10">
        <f>(D20/1000)*$B$16</f>
        <v>536841.26886268356</v>
      </c>
      <c r="F20" s="10">
        <f t="shared" ref="F20:F51" si="1">$B$2*$B$8</f>
        <v>131306.32641114999</v>
      </c>
      <c r="G20" s="10">
        <f t="shared" ref="G20:G51" si="2">$B$2*$B$9</f>
        <v>105045.06112891999</v>
      </c>
      <c r="H20" s="10">
        <f t="shared" ref="H20:H51" si="3">$B$2*$B$10</f>
        <v>78783.795846689987</v>
      </c>
      <c r="I20" s="22">
        <f>SUM(E20:F20)</f>
        <v>668147.59527383349</v>
      </c>
      <c r="J20" s="22">
        <f>SUM(G20:H20)</f>
        <v>183828.85697560996</v>
      </c>
      <c r="K20" s="10">
        <f>I20-J20</f>
        <v>484318.73829822353</v>
      </c>
      <c r="L20" s="10">
        <f t="shared" ref="L20:L51" si="4">K20/(1+$B$7)^A20</f>
        <v>484318.73829822353</v>
      </c>
    </row>
    <row r="21" spans="1:12" x14ac:dyDescent="0.3">
      <c r="A21">
        <v>1</v>
      </c>
      <c r="B21" s="8">
        <f t="shared" ref="B21:B52" si="5">B20+C20-D20</f>
        <v>116922486.73441792</v>
      </c>
      <c r="C21" s="18">
        <f t="shared" si="0"/>
        <v>2896206.8344937004</v>
      </c>
      <c r="D21" s="16">
        <f t="shared" ref="D21:D84" si="6">$B$5</f>
        <v>1821993.4798238003</v>
      </c>
      <c r="E21" s="10">
        <f t="shared" ref="E21:E84" si="7">(D21/1000)*$B$16</f>
        <v>536841.26886268356</v>
      </c>
      <c r="F21" s="10">
        <f t="shared" si="1"/>
        <v>131306.32641114999</v>
      </c>
      <c r="G21" s="10">
        <f t="shared" si="2"/>
        <v>105045.06112891999</v>
      </c>
      <c r="H21" s="10">
        <f t="shared" si="3"/>
        <v>78783.795846689987</v>
      </c>
      <c r="I21" s="22">
        <f t="shared" ref="I21:I84" si="8">SUM(E21:F21)</f>
        <v>668147.59527383349</v>
      </c>
      <c r="J21" s="22">
        <f t="shared" ref="J21:J84" si="9">SUM(G21:H21)</f>
        <v>183828.85697560996</v>
      </c>
      <c r="K21" s="10">
        <f t="shared" ref="K21:K84" si="10">I21-J21</f>
        <v>484318.73829822353</v>
      </c>
      <c r="L21" s="10">
        <f t="shared" si="4"/>
        <v>456904.47009266366</v>
      </c>
    </row>
    <row r="22" spans="1:12" x14ac:dyDescent="0.3">
      <c r="A22">
        <v>2</v>
      </c>
      <c r="B22" s="16">
        <f t="shared" si="5"/>
        <v>117996700.08908781</v>
      </c>
      <c r="C22" s="18">
        <f t="shared" si="0"/>
        <v>2896206.8344937004</v>
      </c>
      <c r="D22" s="16">
        <f t="shared" si="6"/>
        <v>1821993.4798238003</v>
      </c>
      <c r="E22" s="10">
        <f t="shared" si="7"/>
        <v>536841.26886268356</v>
      </c>
      <c r="F22" s="10">
        <f t="shared" si="1"/>
        <v>131306.32641114999</v>
      </c>
      <c r="G22" s="10">
        <f t="shared" si="2"/>
        <v>105045.06112891999</v>
      </c>
      <c r="H22" s="10">
        <f t="shared" si="3"/>
        <v>78783.795846689987</v>
      </c>
      <c r="I22" s="22">
        <f t="shared" si="8"/>
        <v>668147.59527383349</v>
      </c>
      <c r="J22" s="22">
        <f t="shared" si="9"/>
        <v>183828.85697560996</v>
      </c>
      <c r="K22" s="10">
        <f t="shared" si="10"/>
        <v>484318.73829822353</v>
      </c>
      <c r="L22" s="10">
        <f t="shared" si="4"/>
        <v>431041.95291760721</v>
      </c>
    </row>
    <row r="23" spans="1:12" x14ac:dyDescent="0.3">
      <c r="A23">
        <v>3</v>
      </c>
      <c r="B23" s="16">
        <f t="shared" si="5"/>
        <v>119070913.44375771</v>
      </c>
      <c r="C23" s="18">
        <f t="shared" si="0"/>
        <v>2896206.8344937004</v>
      </c>
      <c r="D23" s="16">
        <f t="shared" si="6"/>
        <v>1821993.4798238003</v>
      </c>
      <c r="E23" s="10">
        <f t="shared" si="7"/>
        <v>536841.26886268356</v>
      </c>
      <c r="F23" s="10">
        <f t="shared" si="1"/>
        <v>131306.32641114999</v>
      </c>
      <c r="G23" s="10">
        <f t="shared" si="2"/>
        <v>105045.06112891999</v>
      </c>
      <c r="H23" s="10">
        <f t="shared" si="3"/>
        <v>78783.795846689987</v>
      </c>
      <c r="I23" s="22">
        <f t="shared" si="8"/>
        <v>668147.59527383349</v>
      </c>
      <c r="J23" s="22">
        <f t="shared" si="9"/>
        <v>183828.85697560996</v>
      </c>
      <c r="K23" s="10">
        <f t="shared" si="10"/>
        <v>484318.73829822353</v>
      </c>
      <c r="L23" s="10">
        <f t="shared" si="4"/>
        <v>406643.35180906334</v>
      </c>
    </row>
    <row r="24" spans="1:12" x14ac:dyDescent="0.3">
      <c r="A24">
        <v>4</v>
      </c>
      <c r="B24" s="16">
        <f t="shared" si="5"/>
        <v>120145126.79842761</v>
      </c>
      <c r="C24" s="18">
        <f t="shared" si="0"/>
        <v>2896206.8344937004</v>
      </c>
      <c r="D24" s="16">
        <f t="shared" si="6"/>
        <v>1821993.4798238003</v>
      </c>
      <c r="E24" s="10">
        <f t="shared" si="7"/>
        <v>536841.26886268356</v>
      </c>
      <c r="F24" s="10">
        <f t="shared" si="1"/>
        <v>131306.32641114999</v>
      </c>
      <c r="G24" s="10">
        <f t="shared" si="2"/>
        <v>105045.06112891999</v>
      </c>
      <c r="H24" s="10">
        <f t="shared" si="3"/>
        <v>78783.795846689987</v>
      </c>
      <c r="I24" s="22">
        <f t="shared" si="8"/>
        <v>668147.59527383349</v>
      </c>
      <c r="J24" s="22">
        <f t="shared" si="9"/>
        <v>183828.85697560996</v>
      </c>
      <c r="K24" s="10">
        <f t="shared" si="10"/>
        <v>484318.73829822353</v>
      </c>
      <c r="L24" s="10">
        <f t="shared" si="4"/>
        <v>383625.80359345599</v>
      </c>
    </row>
    <row r="25" spans="1:12" x14ac:dyDescent="0.3">
      <c r="A25">
        <v>5</v>
      </c>
      <c r="B25" s="16">
        <f t="shared" si="5"/>
        <v>121219340.15309751</v>
      </c>
      <c r="C25" s="18">
        <f t="shared" si="0"/>
        <v>2896206.8344937004</v>
      </c>
      <c r="D25" s="16">
        <f t="shared" si="6"/>
        <v>1821993.4798238003</v>
      </c>
      <c r="E25" s="10">
        <f t="shared" si="7"/>
        <v>536841.26886268356</v>
      </c>
      <c r="F25" s="10">
        <f t="shared" si="1"/>
        <v>131306.32641114999</v>
      </c>
      <c r="G25" s="10">
        <f t="shared" si="2"/>
        <v>105045.06112891999</v>
      </c>
      <c r="H25" s="10">
        <f t="shared" si="3"/>
        <v>78783.795846689987</v>
      </c>
      <c r="I25" s="22">
        <f t="shared" si="8"/>
        <v>668147.59527383349</v>
      </c>
      <c r="J25" s="22">
        <f t="shared" si="9"/>
        <v>183828.85697560996</v>
      </c>
      <c r="K25" s="10">
        <f t="shared" si="10"/>
        <v>484318.73829822353</v>
      </c>
      <c r="L25" s="10">
        <f t="shared" si="4"/>
        <v>361911.13546552451</v>
      </c>
    </row>
    <row r="26" spans="1:12" x14ac:dyDescent="0.3">
      <c r="A26">
        <v>6</v>
      </c>
      <c r="B26" s="16">
        <f t="shared" si="5"/>
        <v>122293553.50776741</v>
      </c>
      <c r="C26" s="18">
        <f t="shared" si="0"/>
        <v>2896206.8344937004</v>
      </c>
      <c r="D26" s="16">
        <f t="shared" si="6"/>
        <v>1821993.4798238003</v>
      </c>
      <c r="E26" s="10">
        <f t="shared" si="7"/>
        <v>536841.26886268356</v>
      </c>
      <c r="F26" s="10">
        <f t="shared" si="1"/>
        <v>131306.32641114999</v>
      </c>
      <c r="G26" s="10">
        <f t="shared" si="2"/>
        <v>105045.06112891999</v>
      </c>
      <c r="H26" s="10">
        <f t="shared" si="3"/>
        <v>78783.795846689987</v>
      </c>
      <c r="I26" s="22">
        <f t="shared" si="8"/>
        <v>668147.59527383349</v>
      </c>
      <c r="J26" s="22">
        <f t="shared" si="9"/>
        <v>183828.85697560996</v>
      </c>
      <c r="K26" s="10">
        <f t="shared" si="10"/>
        <v>484318.73829822353</v>
      </c>
      <c r="L26" s="10">
        <f t="shared" si="4"/>
        <v>341425.5994957778</v>
      </c>
    </row>
    <row r="27" spans="1:12" x14ac:dyDescent="0.3">
      <c r="A27">
        <v>7</v>
      </c>
      <c r="B27" s="16">
        <f t="shared" si="5"/>
        <v>123367766.86243731</v>
      </c>
      <c r="C27" s="18">
        <f t="shared" si="0"/>
        <v>2896206.8344937004</v>
      </c>
      <c r="D27" s="16">
        <f t="shared" si="6"/>
        <v>1821993.4798238003</v>
      </c>
      <c r="E27" s="10">
        <f t="shared" si="7"/>
        <v>536841.26886268356</v>
      </c>
      <c r="F27" s="10">
        <f t="shared" si="1"/>
        <v>131306.32641114999</v>
      </c>
      <c r="G27" s="10">
        <f t="shared" si="2"/>
        <v>105045.06112891999</v>
      </c>
      <c r="H27" s="10">
        <f t="shared" si="3"/>
        <v>78783.795846689987</v>
      </c>
      <c r="I27" s="22">
        <f t="shared" si="8"/>
        <v>668147.59527383349</v>
      </c>
      <c r="J27" s="22">
        <f t="shared" si="9"/>
        <v>183828.85697560996</v>
      </c>
      <c r="K27" s="10">
        <f t="shared" si="10"/>
        <v>484318.73829822353</v>
      </c>
      <c r="L27" s="10">
        <f t="shared" si="4"/>
        <v>322099.62216582807</v>
      </c>
    </row>
    <row r="28" spans="1:12" x14ac:dyDescent="0.3">
      <c r="A28">
        <v>8</v>
      </c>
      <c r="B28" s="16">
        <f t="shared" si="5"/>
        <v>124441980.21710721</v>
      </c>
      <c r="C28" s="18">
        <f t="shared" si="0"/>
        <v>2896206.8344937004</v>
      </c>
      <c r="D28" s="16">
        <f t="shared" si="6"/>
        <v>1821993.4798238003</v>
      </c>
      <c r="E28" s="10">
        <f t="shared" si="7"/>
        <v>536841.26886268356</v>
      </c>
      <c r="F28" s="10">
        <f t="shared" si="1"/>
        <v>131306.32641114999</v>
      </c>
      <c r="G28" s="10">
        <f t="shared" si="2"/>
        <v>105045.06112891999</v>
      </c>
      <c r="H28" s="10">
        <f t="shared" si="3"/>
        <v>78783.795846689987</v>
      </c>
      <c r="I28" s="22">
        <f t="shared" si="8"/>
        <v>668147.59527383349</v>
      </c>
      <c r="J28" s="22">
        <f t="shared" si="9"/>
        <v>183828.85697560996</v>
      </c>
      <c r="K28" s="10">
        <f t="shared" si="10"/>
        <v>484318.73829822353</v>
      </c>
      <c r="L28" s="10">
        <f t="shared" si="4"/>
        <v>303867.56808096991</v>
      </c>
    </row>
    <row r="29" spans="1:12" x14ac:dyDescent="0.3">
      <c r="A29">
        <v>9</v>
      </c>
      <c r="B29" s="16">
        <f t="shared" si="5"/>
        <v>125516193.57177711</v>
      </c>
      <c r="C29" s="18">
        <f t="shared" si="0"/>
        <v>2896206.8344937004</v>
      </c>
      <c r="D29" s="16">
        <f t="shared" si="6"/>
        <v>1821993.4798238003</v>
      </c>
      <c r="E29" s="10">
        <f t="shared" si="7"/>
        <v>536841.26886268356</v>
      </c>
      <c r="F29" s="10">
        <f t="shared" si="1"/>
        <v>131306.32641114999</v>
      </c>
      <c r="G29" s="10">
        <f t="shared" si="2"/>
        <v>105045.06112891999</v>
      </c>
      <c r="H29" s="10">
        <f t="shared" si="3"/>
        <v>78783.795846689987</v>
      </c>
      <c r="I29" s="22">
        <f t="shared" si="8"/>
        <v>668147.59527383349</v>
      </c>
      <c r="J29" s="22">
        <f t="shared" si="9"/>
        <v>183828.85697560996</v>
      </c>
      <c r="K29" s="10">
        <f t="shared" si="10"/>
        <v>484318.73829822353</v>
      </c>
      <c r="L29" s="10">
        <f t="shared" si="4"/>
        <v>286667.51705751877</v>
      </c>
    </row>
    <row r="30" spans="1:12" x14ac:dyDescent="0.3">
      <c r="A30">
        <v>10</v>
      </c>
      <c r="B30" s="16">
        <f t="shared" si="5"/>
        <v>126590406.926447</v>
      </c>
      <c r="C30" s="18">
        <f t="shared" si="0"/>
        <v>2896206.8344937004</v>
      </c>
      <c r="D30" s="16">
        <f t="shared" si="6"/>
        <v>1821993.4798238003</v>
      </c>
      <c r="E30" s="10">
        <f t="shared" si="7"/>
        <v>536841.26886268356</v>
      </c>
      <c r="F30" s="10">
        <f t="shared" si="1"/>
        <v>131306.32641114999</v>
      </c>
      <c r="G30" s="10">
        <f t="shared" si="2"/>
        <v>105045.06112891999</v>
      </c>
      <c r="H30" s="10">
        <f t="shared" si="3"/>
        <v>78783.795846689987</v>
      </c>
      <c r="I30" s="22">
        <f t="shared" si="8"/>
        <v>668147.59527383349</v>
      </c>
      <c r="J30" s="22">
        <f t="shared" si="9"/>
        <v>183828.85697560996</v>
      </c>
      <c r="K30" s="10">
        <f t="shared" si="10"/>
        <v>484318.73829822353</v>
      </c>
      <c r="L30" s="10">
        <f t="shared" si="4"/>
        <v>270441.05382784788</v>
      </c>
    </row>
    <row r="31" spans="1:12" x14ac:dyDescent="0.3">
      <c r="A31">
        <v>11</v>
      </c>
      <c r="B31" s="16">
        <f t="shared" si="5"/>
        <v>127664620.2811169</v>
      </c>
      <c r="C31" s="18">
        <f t="shared" si="0"/>
        <v>2896206.8344937004</v>
      </c>
      <c r="D31" s="16">
        <f t="shared" si="6"/>
        <v>1821993.4798238003</v>
      </c>
      <c r="E31" s="10">
        <f t="shared" si="7"/>
        <v>536841.26886268356</v>
      </c>
      <c r="F31" s="10">
        <f t="shared" si="1"/>
        <v>131306.32641114999</v>
      </c>
      <c r="G31" s="10">
        <f t="shared" si="2"/>
        <v>105045.06112891999</v>
      </c>
      <c r="H31" s="10">
        <f t="shared" si="3"/>
        <v>78783.795846689987</v>
      </c>
      <c r="I31" s="22">
        <f t="shared" si="8"/>
        <v>668147.59527383349</v>
      </c>
      <c r="J31" s="22">
        <f t="shared" si="9"/>
        <v>183828.85697560996</v>
      </c>
      <c r="K31" s="10">
        <f t="shared" si="10"/>
        <v>484318.73829822353</v>
      </c>
      <c r="L31" s="10">
        <f t="shared" si="4"/>
        <v>255133.06964891305</v>
      </c>
    </row>
    <row r="32" spans="1:12" x14ac:dyDescent="0.3">
      <c r="A32">
        <v>12</v>
      </c>
      <c r="B32" s="16">
        <f t="shared" si="5"/>
        <v>128738833.6357868</v>
      </c>
      <c r="C32" s="18">
        <f t="shared" si="0"/>
        <v>2896206.8344937004</v>
      </c>
      <c r="D32" s="16">
        <f t="shared" si="6"/>
        <v>1821993.4798238003</v>
      </c>
      <c r="E32" s="10">
        <f t="shared" si="7"/>
        <v>536841.26886268356</v>
      </c>
      <c r="F32" s="10">
        <f t="shared" si="1"/>
        <v>131306.32641114999</v>
      </c>
      <c r="G32" s="10">
        <f t="shared" si="2"/>
        <v>105045.06112891999</v>
      </c>
      <c r="H32" s="10">
        <f t="shared" si="3"/>
        <v>78783.795846689987</v>
      </c>
      <c r="I32" s="22">
        <f t="shared" si="8"/>
        <v>668147.59527383349</v>
      </c>
      <c r="J32" s="22">
        <f t="shared" si="9"/>
        <v>183828.85697560996</v>
      </c>
      <c r="K32" s="10">
        <f t="shared" si="10"/>
        <v>484318.73829822353</v>
      </c>
      <c r="L32" s="10">
        <f t="shared" si="4"/>
        <v>240691.575140484</v>
      </c>
    </row>
    <row r="33" spans="1:12" x14ac:dyDescent="0.3">
      <c r="A33">
        <v>13</v>
      </c>
      <c r="B33" s="16">
        <f t="shared" si="5"/>
        <v>129813046.9904567</v>
      </c>
      <c r="C33" s="18">
        <f t="shared" si="0"/>
        <v>2896206.8344937004</v>
      </c>
      <c r="D33" s="16">
        <f t="shared" si="6"/>
        <v>1821993.4798238003</v>
      </c>
      <c r="E33" s="10">
        <f t="shared" si="7"/>
        <v>536841.26886268356</v>
      </c>
      <c r="F33" s="10">
        <f t="shared" si="1"/>
        <v>131306.32641114999</v>
      </c>
      <c r="G33" s="10">
        <f t="shared" si="2"/>
        <v>105045.06112891999</v>
      </c>
      <c r="H33" s="10">
        <f t="shared" si="3"/>
        <v>78783.795846689987</v>
      </c>
      <c r="I33" s="22">
        <f t="shared" si="8"/>
        <v>668147.59527383349</v>
      </c>
      <c r="J33" s="22">
        <f t="shared" si="9"/>
        <v>183828.85697560996</v>
      </c>
      <c r="K33" s="10">
        <f t="shared" si="10"/>
        <v>484318.73829822353</v>
      </c>
      <c r="L33" s="10">
        <f t="shared" si="4"/>
        <v>227067.52371743773</v>
      </c>
    </row>
    <row r="34" spans="1:12" x14ac:dyDescent="0.3">
      <c r="A34">
        <v>14</v>
      </c>
      <c r="B34" s="16">
        <f t="shared" si="5"/>
        <v>130887260.3451266</v>
      </c>
      <c r="C34" s="18">
        <f t="shared" si="0"/>
        <v>2896206.8344937004</v>
      </c>
      <c r="D34" s="16">
        <f t="shared" si="6"/>
        <v>1821993.4798238003</v>
      </c>
      <c r="E34" s="10">
        <f t="shared" si="7"/>
        <v>536841.26886268356</v>
      </c>
      <c r="F34" s="10">
        <f t="shared" si="1"/>
        <v>131306.32641114999</v>
      </c>
      <c r="G34" s="10">
        <f t="shared" si="2"/>
        <v>105045.06112891999</v>
      </c>
      <c r="H34" s="10">
        <f t="shared" si="3"/>
        <v>78783.795846689987</v>
      </c>
      <c r="I34" s="22">
        <f t="shared" si="8"/>
        <v>668147.59527383349</v>
      </c>
      <c r="J34" s="22">
        <f t="shared" si="9"/>
        <v>183828.85697560996</v>
      </c>
      <c r="K34" s="10">
        <f t="shared" si="10"/>
        <v>484318.73829822353</v>
      </c>
      <c r="L34" s="10">
        <f t="shared" si="4"/>
        <v>214214.6450164507</v>
      </c>
    </row>
    <row r="35" spans="1:12" x14ac:dyDescent="0.3">
      <c r="A35">
        <v>15</v>
      </c>
      <c r="B35" s="16">
        <f t="shared" si="5"/>
        <v>131961473.6997965</v>
      </c>
      <c r="C35" s="18">
        <f t="shared" si="0"/>
        <v>2896206.8344937004</v>
      </c>
      <c r="D35" s="16">
        <f t="shared" si="6"/>
        <v>1821993.4798238003</v>
      </c>
      <c r="E35" s="10">
        <f t="shared" si="7"/>
        <v>536841.26886268356</v>
      </c>
      <c r="F35" s="10">
        <f t="shared" si="1"/>
        <v>131306.32641114999</v>
      </c>
      <c r="G35" s="10">
        <f t="shared" si="2"/>
        <v>105045.06112891999</v>
      </c>
      <c r="H35" s="10">
        <f t="shared" si="3"/>
        <v>78783.795846689987</v>
      </c>
      <c r="I35" s="22">
        <f t="shared" si="8"/>
        <v>668147.59527383349</v>
      </c>
      <c r="J35" s="22">
        <f t="shared" si="9"/>
        <v>183828.85697560996</v>
      </c>
      <c r="K35" s="10">
        <f t="shared" si="10"/>
        <v>484318.73829822353</v>
      </c>
      <c r="L35" s="10">
        <f t="shared" si="4"/>
        <v>202089.28775136851</v>
      </c>
    </row>
    <row r="36" spans="1:12" x14ac:dyDescent="0.3">
      <c r="A36">
        <v>16</v>
      </c>
      <c r="B36" s="16">
        <f t="shared" si="5"/>
        <v>133035687.0544664</v>
      </c>
      <c r="C36" s="18">
        <f t="shared" si="0"/>
        <v>2896206.8344937004</v>
      </c>
      <c r="D36" s="16">
        <f t="shared" si="6"/>
        <v>1821993.4798238003</v>
      </c>
      <c r="E36" s="10">
        <f t="shared" si="7"/>
        <v>536841.26886268356</v>
      </c>
      <c r="F36" s="10">
        <f t="shared" si="1"/>
        <v>131306.32641114999</v>
      </c>
      <c r="G36" s="10">
        <f t="shared" si="2"/>
        <v>105045.06112891999</v>
      </c>
      <c r="H36" s="10">
        <f t="shared" si="3"/>
        <v>78783.795846689987</v>
      </c>
      <c r="I36" s="22">
        <f t="shared" si="8"/>
        <v>668147.59527383349</v>
      </c>
      <c r="J36" s="22">
        <f t="shared" si="9"/>
        <v>183828.85697560996</v>
      </c>
      <c r="K36" s="10">
        <f t="shared" si="10"/>
        <v>484318.73829822353</v>
      </c>
      <c r="L36" s="10">
        <f t="shared" si="4"/>
        <v>190650.27146355525</v>
      </c>
    </row>
    <row r="37" spans="1:12" x14ac:dyDescent="0.3">
      <c r="A37">
        <v>17</v>
      </c>
      <c r="B37" s="16">
        <f t="shared" si="5"/>
        <v>134109900.4091363</v>
      </c>
      <c r="C37" s="18">
        <f t="shared" si="0"/>
        <v>2896206.8344937004</v>
      </c>
      <c r="D37" s="16">
        <f t="shared" si="6"/>
        <v>1821993.4798238003</v>
      </c>
      <c r="E37" s="10">
        <f t="shared" si="7"/>
        <v>536841.26886268356</v>
      </c>
      <c r="F37" s="10">
        <f t="shared" si="1"/>
        <v>131306.32641114999</v>
      </c>
      <c r="G37" s="10">
        <f t="shared" si="2"/>
        <v>105045.06112891999</v>
      </c>
      <c r="H37" s="10">
        <f t="shared" si="3"/>
        <v>78783.795846689987</v>
      </c>
      <c r="I37" s="22">
        <f t="shared" si="8"/>
        <v>668147.59527383349</v>
      </c>
      <c r="J37" s="22">
        <f t="shared" si="9"/>
        <v>183828.85697560996</v>
      </c>
      <c r="K37" s="10">
        <f t="shared" si="10"/>
        <v>484318.73829822353</v>
      </c>
      <c r="L37" s="10">
        <f t="shared" si="4"/>
        <v>179858.74666373135</v>
      </c>
    </row>
    <row r="38" spans="1:12" x14ac:dyDescent="0.3">
      <c r="A38">
        <v>18</v>
      </c>
      <c r="B38" s="16">
        <f t="shared" si="5"/>
        <v>135184113.76380619</v>
      </c>
      <c r="C38" s="18">
        <f t="shared" si="0"/>
        <v>2896206.8344937004</v>
      </c>
      <c r="D38" s="16">
        <f t="shared" si="6"/>
        <v>1821993.4798238003</v>
      </c>
      <c r="E38" s="10">
        <f t="shared" si="7"/>
        <v>536841.26886268356</v>
      </c>
      <c r="F38" s="10">
        <f t="shared" si="1"/>
        <v>131306.32641114999</v>
      </c>
      <c r="G38" s="10">
        <f t="shared" si="2"/>
        <v>105045.06112891999</v>
      </c>
      <c r="H38" s="10">
        <f t="shared" si="3"/>
        <v>78783.795846689987</v>
      </c>
      <c r="I38" s="22">
        <f t="shared" si="8"/>
        <v>668147.59527383349</v>
      </c>
      <c r="J38" s="22">
        <f t="shared" si="9"/>
        <v>183828.85697560996</v>
      </c>
      <c r="K38" s="10">
        <f t="shared" si="10"/>
        <v>484318.73829822353</v>
      </c>
      <c r="L38" s="10">
        <f t="shared" si="4"/>
        <v>169678.06289031261</v>
      </c>
    </row>
    <row r="39" spans="1:12" x14ac:dyDescent="0.3">
      <c r="A39">
        <v>19</v>
      </c>
      <c r="B39" s="16">
        <f t="shared" si="5"/>
        <v>136258327.11847609</v>
      </c>
      <c r="C39" s="18">
        <f t="shared" si="0"/>
        <v>2896206.8344937004</v>
      </c>
      <c r="D39" s="16">
        <f t="shared" si="6"/>
        <v>1821993.4798238003</v>
      </c>
      <c r="E39" s="10">
        <f t="shared" si="7"/>
        <v>536841.26886268356</v>
      </c>
      <c r="F39" s="10">
        <f t="shared" si="1"/>
        <v>131306.32641114999</v>
      </c>
      <c r="G39" s="10">
        <f t="shared" si="2"/>
        <v>105045.06112891999</v>
      </c>
      <c r="H39" s="10">
        <f t="shared" si="3"/>
        <v>78783.795846689987</v>
      </c>
      <c r="I39" s="22">
        <f t="shared" si="8"/>
        <v>668147.59527383349</v>
      </c>
      <c r="J39" s="22">
        <f t="shared" si="9"/>
        <v>183828.85697560996</v>
      </c>
      <c r="K39" s="10">
        <f t="shared" si="10"/>
        <v>484318.73829822353</v>
      </c>
      <c r="L39" s="10">
        <f t="shared" si="4"/>
        <v>160073.64423614394</v>
      </c>
    </row>
    <row r="40" spans="1:12" x14ac:dyDescent="0.3">
      <c r="A40">
        <v>20</v>
      </c>
      <c r="B40" s="16">
        <f t="shared" si="5"/>
        <v>137332540.47314599</v>
      </c>
      <c r="C40" s="18">
        <f t="shared" si="0"/>
        <v>2896206.8344937004</v>
      </c>
      <c r="D40" s="16">
        <f t="shared" si="6"/>
        <v>1821993.4798238003</v>
      </c>
      <c r="E40" s="10">
        <f t="shared" si="7"/>
        <v>536841.26886268356</v>
      </c>
      <c r="F40" s="10">
        <f t="shared" si="1"/>
        <v>131306.32641114999</v>
      </c>
      <c r="G40" s="10">
        <f t="shared" si="2"/>
        <v>105045.06112891999</v>
      </c>
      <c r="H40" s="10">
        <f t="shared" si="3"/>
        <v>78783.795846689987</v>
      </c>
      <c r="I40" s="22">
        <f t="shared" si="8"/>
        <v>668147.59527383349</v>
      </c>
      <c r="J40" s="22">
        <f t="shared" si="9"/>
        <v>183828.85697560996</v>
      </c>
      <c r="K40" s="10">
        <f t="shared" si="10"/>
        <v>484318.73829822353</v>
      </c>
      <c r="L40" s="10">
        <f t="shared" si="4"/>
        <v>151012.87192089052</v>
      </c>
    </row>
    <row r="41" spans="1:12" x14ac:dyDescent="0.3">
      <c r="A41">
        <v>21</v>
      </c>
      <c r="B41" s="16">
        <f t="shared" si="5"/>
        <v>138406753.82781589</v>
      </c>
      <c r="C41" s="18">
        <f t="shared" si="0"/>
        <v>2896206.8344937004</v>
      </c>
      <c r="D41" s="16">
        <f t="shared" si="6"/>
        <v>1821993.4798238003</v>
      </c>
      <c r="E41" s="10">
        <f t="shared" si="7"/>
        <v>536841.26886268356</v>
      </c>
      <c r="F41" s="10">
        <f t="shared" si="1"/>
        <v>131306.32641114999</v>
      </c>
      <c r="G41" s="10">
        <f t="shared" si="2"/>
        <v>105045.06112891999</v>
      </c>
      <c r="H41" s="10">
        <f t="shared" si="3"/>
        <v>78783.795846689987</v>
      </c>
      <c r="I41" s="22">
        <f t="shared" si="8"/>
        <v>668147.59527383349</v>
      </c>
      <c r="J41" s="22">
        <f t="shared" si="9"/>
        <v>183828.85697560996</v>
      </c>
      <c r="K41" s="10">
        <f t="shared" si="10"/>
        <v>484318.73829822353</v>
      </c>
      <c r="L41" s="10">
        <f t="shared" si="4"/>
        <v>142464.97351027405</v>
      </c>
    </row>
    <row r="42" spans="1:12" x14ac:dyDescent="0.3">
      <c r="A42">
        <v>22</v>
      </c>
      <c r="B42" s="16">
        <f t="shared" si="5"/>
        <v>139480967.18248579</v>
      </c>
      <c r="C42" s="18">
        <f t="shared" si="0"/>
        <v>2896206.8344937004</v>
      </c>
      <c r="D42" s="16">
        <f t="shared" si="6"/>
        <v>1821993.4798238003</v>
      </c>
      <c r="E42" s="10">
        <f t="shared" si="7"/>
        <v>536841.26886268356</v>
      </c>
      <c r="F42" s="10">
        <f t="shared" si="1"/>
        <v>131306.32641114999</v>
      </c>
      <c r="G42" s="10">
        <f t="shared" si="2"/>
        <v>105045.06112891999</v>
      </c>
      <c r="H42" s="10">
        <f t="shared" si="3"/>
        <v>78783.795846689987</v>
      </c>
      <c r="I42" s="22">
        <f t="shared" si="8"/>
        <v>668147.59527383349</v>
      </c>
      <c r="J42" s="22">
        <f t="shared" si="9"/>
        <v>183828.85697560996</v>
      </c>
      <c r="K42" s="10">
        <f t="shared" si="10"/>
        <v>484318.73829822353</v>
      </c>
      <c r="L42" s="10">
        <f t="shared" si="4"/>
        <v>134400.9184059189</v>
      </c>
    </row>
    <row r="43" spans="1:12" x14ac:dyDescent="0.3">
      <c r="A43">
        <v>23</v>
      </c>
      <c r="B43" s="16">
        <f t="shared" si="5"/>
        <v>140555180.53715569</v>
      </c>
      <c r="C43" s="18">
        <f t="shared" si="0"/>
        <v>2896206.8344937004</v>
      </c>
      <c r="D43" s="16">
        <f t="shared" si="6"/>
        <v>1821993.4798238003</v>
      </c>
      <c r="E43" s="10">
        <f t="shared" si="7"/>
        <v>536841.26886268356</v>
      </c>
      <c r="F43" s="10">
        <f t="shared" si="1"/>
        <v>131306.32641114999</v>
      </c>
      <c r="G43" s="10">
        <f t="shared" si="2"/>
        <v>105045.06112891999</v>
      </c>
      <c r="H43" s="10">
        <f t="shared" si="3"/>
        <v>78783.795846689987</v>
      </c>
      <c r="I43" s="22">
        <f t="shared" si="8"/>
        <v>668147.59527383349</v>
      </c>
      <c r="J43" s="22">
        <f t="shared" si="9"/>
        <v>183828.85697560996</v>
      </c>
      <c r="K43" s="10">
        <f t="shared" si="10"/>
        <v>484318.73829822353</v>
      </c>
      <c r="L43" s="10">
        <f t="shared" si="4"/>
        <v>126793.31925086687</v>
      </c>
    </row>
    <row r="44" spans="1:12" x14ac:dyDescent="0.3">
      <c r="A44">
        <v>24</v>
      </c>
      <c r="B44" s="16">
        <f t="shared" si="5"/>
        <v>141629393.89182559</v>
      </c>
      <c r="C44" s="18">
        <f t="shared" si="0"/>
        <v>2896206.8344937004</v>
      </c>
      <c r="D44" s="16">
        <f t="shared" si="6"/>
        <v>1821993.4798238003</v>
      </c>
      <c r="E44" s="10">
        <f t="shared" si="7"/>
        <v>536841.26886268356</v>
      </c>
      <c r="F44" s="10">
        <f t="shared" si="1"/>
        <v>131306.32641114999</v>
      </c>
      <c r="G44" s="10">
        <f t="shared" si="2"/>
        <v>105045.06112891999</v>
      </c>
      <c r="H44" s="10">
        <f t="shared" si="3"/>
        <v>78783.795846689987</v>
      </c>
      <c r="I44" s="22">
        <f t="shared" si="8"/>
        <v>668147.59527383349</v>
      </c>
      <c r="J44" s="22">
        <f t="shared" si="9"/>
        <v>183828.85697560996</v>
      </c>
      <c r="K44" s="10">
        <f t="shared" si="10"/>
        <v>484318.73829822353</v>
      </c>
      <c r="L44" s="10">
        <f t="shared" si="4"/>
        <v>119616.33891591216</v>
      </c>
    </row>
    <row r="45" spans="1:12" x14ac:dyDescent="0.3">
      <c r="A45">
        <v>25</v>
      </c>
      <c r="B45" s="16">
        <f t="shared" si="5"/>
        <v>142703607.24649549</v>
      </c>
      <c r="C45" s="18">
        <f t="shared" si="0"/>
        <v>2896206.8344937004</v>
      </c>
      <c r="D45" s="16">
        <f t="shared" si="6"/>
        <v>1821993.4798238003</v>
      </c>
      <c r="E45" s="10">
        <f t="shared" si="7"/>
        <v>536841.26886268356</v>
      </c>
      <c r="F45" s="10">
        <f t="shared" si="1"/>
        <v>131306.32641114999</v>
      </c>
      <c r="G45" s="10">
        <f t="shared" si="2"/>
        <v>105045.06112891999</v>
      </c>
      <c r="H45" s="10">
        <f t="shared" si="3"/>
        <v>78783.795846689987</v>
      </c>
      <c r="I45" s="22">
        <f t="shared" si="8"/>
        <v>668147.59527383349</v>
      </c>
      <c r="J45" s="22">
        <f t="shared" si="9"/>
        <v>183828.85697560996</v>
      </c>
      <c r="K45" s="10">
        <f t="shared" si="10"/>
        <v>484318.73829822353</v>
      </c>
      <c r="L45" s="10">
        <f t="shared" si="4"/>
        <v>112845.60275086053</v>
      </c>
    </row>
    <row r="46" spans="1:12" x14ac:dyDescent="0.3">
      <c r="A46">
        <v>26</v>
      </c>
      <c r="B46" s="16">
        <f t="shared" si="5"/>
        <v>143777820.60116538</v>
      </c>
      <c r="C46" s="18">
        <f t="shared" si="0"/>
        <v>2896206.8344937004</v>
      </c>
      <c r="D46" s="16">
        <f t="shared" si="6"/>
        <v>1821993.4798238003</v>
      </c>
      <c r="E46" s="10">
        <f t="shared" si="7"/>
        <v>536841.26886268356</v>
      </c>
      <c r="F46" s="10">
        <f t="shared" si="1"/>
        <v>131306.32641114999</v>
      </c>
      <c r="G46" s="10">
        <f t="shared" si="2"/>
        <v>105045.06112891999</v>
      </c>
      <c r="H46" s="10">
        <f t="shared" si="3"/>
        <v>78783.795846689987</v>
      </c>
      <c r="I46" s="22">
        <f t="shared" si="8"/>
        <v>668147.59527383349</v>
      </c>
      <c r="J46" s="22">
        <f t="shared" si="9"/>
        <v>183828.85697560996</v>
      </c>
      <c r="K46" s="10">
        <f t="shared" si="10"/>
        <v>484318.73829822353</v>
      </c>
      <c r="L46" s="10">
        <f t="shared" si="4"/>
        <v>106458.11580269861</v>
      </c>
    </row>
    <row r="47" spans="1:12" x14ac:dyDescent="0.3">
      <c r="A47">
        <v>27</v>
      </c>
      <c r="B47" s="16">
        <f t="shared" si="5"/>
        <v>144852033.95583528</v>
      </c>
      <c r="C47" s="18">
        <f t="shared" si="0"/>
        <v>2896206.8344937004</v>
      </c>
      <c r="D47" s="16">
        <f t="shared" si="6"/>
        <v>1821993.4798238003</v>
      </c>
      <c r="E47" s="10">
        <f t="shared" si="7"/>
        <v>536841.26886268356</v>
      </c>
      <c r="F47" s="10">
        <f t="shared" si="1"/>
        <v>131306.32641114999</v>
      </c>
      <c r="G47" s="10">
        <f t="shared" si="2"/>
        <v>105045.06112891999</v>
      </c>
      <c r="H47" s="10">
        <f t="shared" si="3"/>
        <v>78783.795846689987</v>
      </c>
      <c r="I47" s="22">
        <f t="shared" si="8"/>
        <v>668147.59527383349</v>
      </c>
      <c r="J47" s="22">
        <f t="shared" si="9"/>
        <v>183828.85697560996</v>
      </c>
      <c r="K47" s="10">
        <f t="shared" si="10"/>
        <v>484318.73829822353</v>
      </c>
      <c r="L47" s="10">
        <f t="shared" si="4"/>
        <v>100432.18471952697</v>
      </c>
    </row>
    <row r="48" spans="1:12" x14ac:dyDescent="0.3">
      <c r="A48">
        <v>28</v>
      </c>
      <c r="B48" s="16">
        <f t="shared" si="5"/>
        <v>145926247.31050518</v>
      </c>
      <c r="C48" s="18">
        <f t="shared" si="0"/>
        <v>2896206.8344937004</v>
      </c>
      <c r="D48" s="16">
        <f t="shared" si="6"/>
        <v>1821993.4798238003</v>
      </c>
      <c r="E48" s="10">
        <f t="shared" si="7"/>
        <v>536841.26886268356</v>
      </c>
      <c r="F48" s="10">
        <f t="shared" si="1"/>
        <v>131306.32641114999</v>
      </c>
      <c r="G48" s="10">
        <f t="shared" si="2"/>
        <v>105045.06112891999</v>
      </c>
      <c r="H48" s="10">
        <f t="shared" si="3"/>
        <v>78783.795846689987</v>
      </c>
      <c r="I48" s="22">
        <f t="shared" si="8"/>
        <v>668147.59527383349</v>
      </c>
      <c r="J48" s="22">
        <f t="shared" si="9"/>
        <v>183828.85697560996</v>
      </c>
      <c r="K48" s="10">
        <f t="shared" si="10"/>
        <v>484318.73829822353</v>
      </c>
      <c r="L48" s="10">
        <f t="shared" si="4"/>
        <v>94747.344075025438</v>
      </c>
    </row>
    <row r="49" spans="1:12" x14ac:dyDescent="0.3">
      <c r="A49">
        <v>29</v>
      </c>
      <c r="B49" s="16">
        <f t="shared" si="5"/>
        <v>147000460.66517508</v>
      </c>
      <c r="C49" s="18">
        <f t="shared" si="0"/>
        <v>2896206.8344937004</v>
      </c>
      <c r="D49" s="16">
        <f t="shared" si="6"/>
        <v>1821993.4798238003</v>
      </c>
      <c r="E49" s="10">
        <f t="shared" si="7"/>
        <v>536841.26886268356</v>
      </c>
      <c r="F49" s="10">
        <f t="shared" si="1"/>
        <v>131306.32641114999</v>
      </c>
      <c r="G49" s="10">
        <f t="shared" si="2"/>
        <v>105045.06112891999</v>
      </c>
      <c r="H49" s="10">
        <f t="shared" si="3"/>
        <v>78783.795846689987</v>
      </c>
      <c r="I49" s="22">
        <f t="shared" si="8"/>
        <v>668147.59527383349</v>
      </c>
      <c r="J49" s="22">
        <f t="shared" si="9"/>
        <v>183828.85697560996</v>
      </c>
      <c r="K49" s="10">
        <f t="shared" si="10"/>
        <v>484318.73829822353</v>
      </c>
      <c r="L49" s="10">
        <f t="shared" si="4"/>
        <v>89384.286863231537</v>
      </c>
    </row>
    <row r="50" spans="1:12" x14ac:dyDescent="0.3">
      <c r="A50">
        <v>30</v>
      </c>
      <c r="B50" s="16">
        <f t="shared" si="5"/>
        <v>148074674.01984498</v>
      </c>
      <c r="C50" s="18">
        <f t="shared" si="0"/>
        <v>2896206.8344937004</v>
      </c>
      <c r="D50" s="16">
        <f t="shared" si="6"/>
        <v>1821993.4798238003</v>
      </c>
      <c r="E50" s="10">
        <f t="shared" si="7"/>
        <v>536841.26886268356</v>
      </c>
      <c r="F50" s="10">
        <f t="shared" si="1"/>
        <v>131306.32641114999</v>
      </c>
      <c r="G50" s="10">
        <f t="shared" si="2"/>
        <v>105045.06112891999</v>
      </c>
      <c r="H50" s="10">
        <f t="shared" si="3"/>
        <v>78783.795846689987</v>
      </c>
      <c r="I50" s="22">
        <f t="shared" si="8"/>
        <v>668147.59527383349</v>
      </c>
      <c r="J50" s="22">
        <f t="shared" si="9"/>
        <v>183828.85697560996</v>
      </c>
      <c r="K50" s="10">
        <f t="shared" si="10"/>
        <v>484318.73829822353</v>
      </c>
      <c r="L50" s="10">
        <f t="shared" si="4"/>
        <v>84324.798927576921</v>
      </c>
    </row>
    <row r="51" spans="1:12" x14ac:dyDescent="0.3">
      <c r="A51">
        <v>31</v>
      </c>
      <c r="B51" s="16">
        <f t="shared" si="5"/>
        <v>149148887.37451488</v>
      </c>
      <c r="C51" s="18">
        <f t="shared" si="0"/>
        <v>2896206.8344937004</v>
      </c>
      <c r="D51" s="16">
        <f t="shared" si="6"/>
        <v>1821993.4798238003</v>
      </c>
      <c r="E51" s="10">
        <f t="shared" si="7"/>
        <v>536841.26886268356</v>
      </c>
      <c r="F51" s="10">
        <f t="shared" si="1"/>
        <v>131306.32641114999</v>
      </c>
      <c r="G51" s="10">
        <f t="shared" si="2"/>
        <v>105045.06112891999</v>
      </c>
      <c r="H51" s="10">
        <f t="shared" si="3"/>
        <v>78783.795846689987</v>
      </c>
      <c r="I51" s="22">
        <f t="shared" si="8"/>
        <v>668147.59527383349</v>
      </c>
      <c r="J51" s="22">
        <f t="shared" si="9"/>
        <v>183828.85697560996</v>
      </c>
      <c r="K51" s="10">
        <f t="shared" si="10"/>
        <v>484318.73829822353</v>
      </c>
      <c r="L51" s="10">
        <f t="shared" si="4"/>
        <v>79551.697101487647</v>
      </c>
    </row>
    <row r="52" spans="1:12" x14ac:dyDescent="0.3">
      <c r="A52">
        <v>32</v>
      </c>
      <c r="B52" s="16">
        <f t="shared" si="5"/>
        <v>150223100.72918478</v>
      </c>
      <c r="C52" s="18">
        <f t="shared" ref="C52:C83" si="11">$B$2*$B$6</f>
        <v>2896206.8344937004</v>
      </c>
      <c r="D52" s="16">
        <f t="shared" si="6"/>
        <v>1821993.4798238003</v>
      </c>
      <c r="E52" s="10">
        <f t="shared" si="7"/>
        <v>536841.26886268356</v>
      </c>
      <c r="F52" s="10">
        <f t="shared" ref="F52:F83" si="12">$B$2*$B$8</f>
        <v>131306.32641114999</v>
      </c>
      <c r="G52" s="10">
        <f t="shared" ref="G52:G83" si="13">$B$2*$B$9</f>
        <v>105045.06112891999</v>
      </c>
      <c r="H52" s="10">
        <f t="shared" ref="H52:H83" si="14">$B$2*$B$10</f>
        <v>78783.795846689987</v>
      </c>
      <c r="I52" s="22">
        <f t="shared" si="8"/>
        <v>668147.59527383349</v>
      </c>
      <c r="J52" s="22">
        <f t="shared" si="9"/>
        <v>183828.85697560996</v>
      </c>
      <c r="K52" s="10">
        <f t="shared" si="10"/>
        <v>484318.73829822353</v>
      </c>
      <c r="L52" s="10">
        <f t="shared" ref="L52:L83" si="15">K52/(1+$B$7)^A52</f>
        <v>75048.77085046006</v>
      </c>
    </row>
    <row r="53" spans="1:12" x14ac:dyDescent="0.3">
      <c r="A53">
        <v>33</v>
      </c>
      <c r="B53" s="16">
        <f t="shared" ref="B53:B84" si="16">B52+C52-D52</f>
        <v>151297314.08385468</v>
      </c>
      <c r="C53" s="18">
        <f t="shared" si="11"/>
        <v>2896206.8344937004</v>
      </c>
      <c r="D53" s="16">
        <f t="shared" si="6"/>
        <v>1821993.4798238003</v>
      </c>
      <c r="E53" s="10">
        <f t="shared" si="7"/>
        <v>536841.26886268356</v>
      </c>
      <c r="F53" s="10">
        <f t="shared" si="12"/>
        <v>131306.32641114999</v>
      </c>
      <c r="G53" s="10">
        <f t="shared" si="13"/>
        <v>105045.06112891999</v>
      </c>
      <c r="H53" s="10">
        <f t="shared" si="14"/>
        <v>78783.795846689987</v>
      </c>
      <c r="I53" s="22">
        <f t="shared" si="8"/>
        <v>668147.59527383349</v>
      </c>
      <c r="J53" s="22">
        <f t="shared" si="9"/>
        <v>183828.85697560996</v>
      </c>
      <c r="K53" s="10">
        <f t="shared" si="10"/>
        <v>484318.73829822353</v>
      </c>
      <c r="L53" s="10">
        <f t="shared" si="15"/>
        <v>70800.727217415144</v>
      </c>
    </row>
    <row r="54" spans="1:12" x14ac:dyDescent="0.3">
      <c r="A54">
        <v>34</v>
      </c>
      <c r="B54" s="16">
        <f t="shared" si="16"/>
        <v>152371527.43852457</v>
      </c>
      <c r="C54" s="18">
        <f t="shared" si="11"/>
        <v>2896206.8344937004</v>
      </c>
      <c r="D54" s="16">
        <f t="shared" si="6"/>
        <v>1821993.4798238003</v>
      </c>
      <c r="E54" s="10">
        <f t="shared" si="7"/>
        <v>536841.26886268356</v>
      </c>
      <c r="F54" s="10">
        <f t="shared" si="12"/>
        <v>131306.32641114999</v>
      </c>
      <c r="G54" s="10">
        <f t="shared" si="13"/>
        <v>105045.06112891999</v>
      </c>
      <c r="H54" s="10">
        <f t="shared" si="14"/>
        <v>78783.795846689987</v>
      </c>
      <c r="I54" s="22">
        <f t="shared" si="8"/>
        <v>668147.59527383349</v>
      </c>
      <c r="J54" s="22">
        <f t="shared" si="9"/>
        <v>183828.85697560996</v>
      </c>
      <c r="K54" s="10">
        <f t="shared" si="10"/>
        <v>484318.73829822353</v>
      </c>
      <c r="L54" s="10">
        <f t="shared" si="15"/>
        <v>66793.138884353903</v>
      </c>
    </row>
    <row r="55" spans="1:12" x14ac:dyDescent="0.3">
      <c r="A55">
        <v>35</v>
      </c>
      <c r="B55" s="16">
        <f t="shared" si="16"/>
        <v>153445740.79319447</v>
      </c>
      <c r="C55" s="18">
        <f t="shared" si="11"/>
        <v>2896206.8344937004</v>
      </c>
      <c r="D55" s="16">
        <f t="shared" si="6"/>
        <v>1821993.4798238003</v>
      </c>
      <c r="E55" s="10">
        <f t="shared" si="7"/>
        <v>536841.26886268356</v>
      </c>
      <c r="F55" s="10">
        <f t="shared" si="12"/>
        <v>131306.32641114999</v>
      </c>
      <c r="G55" s="10">
        <f t="shared" si="13"/>
        <v>105045.06112891999</v>
      </c>
      <c r="H55" s="10">
        <f t="shared" si="14"/>
        <v>78783.795846689987</v>
      </c>
      <c r="I55" s="22">
        <f t="shared" si="8"/>
        <v>668147.59527383349</v>
      </c>
      <c r="J55" s="22">
        <f t="shared" si="9"/>
        <v>183828.85697560996</v>
      </c>
      <c r="K55" s="10">
        <f t="shared" si="10"/>
        <v>484318.73829822353</v>
      </c>
      <c r="L55" s="10">
        <f t="shared" si="15"/>
        <v>63012.395173918769</v>
      </c>
    </row>
    <row r="56" spans="1:12" x14ac:dyDescent="0.3">
      <c r="A56">
        <v>36</v>
      </c>
      <c r="B56" s="16">
        <f t="shared" si="16"/>
        <v>154519954.14786437</v>
      </c>
      <c r="C56" s="18">
        <f t="shared" si="11"/>
        <v>2896206.8344937004</v>
      </c>
      <c r="D56" s="16">
        <f t="shared" si="6"/>
        <v>1821993.4798238003</v>
      </c>
      <c r="E56" s="10">
        <f t="shared" si="7"/>
        <v>536841.26886268356</v>
      </c>
      <c r="F56" s="10">
        <f t="shared" si="12"/>
        <v>131306.32641114999</v>
      </c>
      <c r="G56" s="10">
        <f t="shared" si="13"/>
        <v>105045.06112891999</v>
      </c>
      <c r="H56" s="10">
        <f t="shared" si="14"/>
        <v>78783.795846689987</v>
      </c>
      <c r="I56" s="22">
        <f t="shared" si="8"/>
        <v>668147.59527383349</v>
      </c>
      <c r="J56" s="22">
        <f t="shared" si="9"/>
        <v>183828.85697560996</v>
      </c>
      <c r="K56" s="10">
        <f t="shared" si="10"/>
        <v>484318.73829822353</v>
      </c>
      <c r="L56" s="10">
        <f t="shared" si="15"/>
        <v>59445.655824451664</v>
      </c>
    </row>
    <row r="57" spans="1:12" x14ac:dyDescent="0.3">
      <c r="A57">
        <v>37</v>
      </c>
      <c r="B57" s="16">
        <f t="shared" si="16"/>
        <v>155594167.50253427</v>
      </c>
      <c r="C57" s="18">
        <f t="shared" si="11"/>
        <v>2896206.8344937004</v>
      </c>
      <c r="D57" s="16">
        <f t="shared" si="6"/>
        <v>1821993.4798238003</v>
      </c>
      <c r="E57" s="10">
        <f t="shared" si="7"/>
        <v>536841.26886268356</v>
      </c>
      <c r="F57" s="10">
        <f t="shared" si="12"/>
        <v>131306.32641114999</v>
      </c>
      <c r="G57" s="10">
        <f t="shared" si="13"/>
        <v>105045.06112891999</v>
      </c>
      <c r="H57" s="10">
        <f t="shared" si="14"/>
        <v>78783.795846689987</v>
      </c>
      <c r="I57" s="22">
        <f t="shared" si="8"/>
        <v>668147.59527383349</v>
      </c>
      <c r="J57" s="22">
        <f t="shared" si="9"/>
        <v>183828.85697560996</v>
      </c>
      <c r="K57" s="10">
        <f t="shared" si="10"/>
        <v>484318.73829822353</v>
      </c>
      <c r="L57" s="10">
        <f t="shared" si="15"/>
        <v>56080.807381558174</v>
      </c>
    </row>
    <row r="58" spans="1:12" x14ac:dyDescent="0.3">
      <c r="A58">
        <v>38</v>
      </c>
      <c r="B58" s="16">
        <f t="shared" si="16"/>
        <v>156668380.85720417</v>
      </c>
      <c r="C58" s="18">
        <f t="shared" si="11"/>
        <v>2896206.8344937004</v>
      </c>
      <c r="D58" s="16">
        <f t="shared" si="6"/>
        <v>1821993.4798238003</v>
      </c>
      <c r="E58" s="10">
        <f t="shared" si="7"/>
        <v>536841.26886268356</v>
      </c>
      <c r="F58" s="10">
        <f t="shared" si="12"/>
        <v>131306.32641114999</v>
      </c>
      <c r="G58" s="10">
        <f t="shared" si="13"/>
        <v>105045.06112891999</v>
      </c>
      <c r="H58" s="10">
        <f t="shared" si="14"/>
        <v>78783.795846689987</v>
      </c>
      <c r="I58" s="22">
        <f t="shared" si="8"/>
        <v>668147.59527383349</v>
      </c>
      <c r="J58" s="22">
        <f t="shared" si="9"/>
        <v>183828.85697560996</v>
      </c>
      <c r="K58" s="10">
        <f t="shared" si="10"/>
        <v>484318.73829822353</v>
      </c>
      <c r="L58" s="10">
        <f t="shared" si="15"/>
        <v>52906.422058073738</v>
      </c>
    </row>
    <row r="59" spans="1:12" x14ac:dyDescent="0.3">
      <c r="A59">
        <v>39</v>
      </c>
      <c r="B59" s="16">
        <f t="shared" si="16"/>
        <v>157742594.21187407</v>
      </c>
      <c r="C59" s="18">
        <f t="shared" si="11"/>
        <v>2896206.8344937004</v>
      </c>
      <c r="D59" s="16">
        <f t="shared" si="6"/>
        <v>1821993.4798238003</v>
      </c>
      <c r="E59" s="10">
        <f t="shared" si="7"/>
        <v>536841.26886268356</v>
      </c>
      <c r="F59" s="10">
        <f t="shared" si="12"/>
        <v>131306.32641114999</v>
      </c>
      <c r="G59" s="10">
        <f t="shared" si="13"/>
        <v>105045.06112891999</v>
      </c>
      <c r="H59" s="10">
        <f t="shared" si="14"/>
        <v>78783.795846689987</v>
      </c>
      <c r="I59" s="22">
        <f t="shared" si="8"/>
        <v>668147.59527383349</v>
      </c>
      <c r="J59" s="22">
        <f t="shared" si="9"/>
        <v>183828.85697560996</v>
      </c>
      <c r="K59" s="10">
        <f t="shared" si="10"/>
        <v>484318.73829822353</v>
      </c>
      <c r="L59" s="10">
        <f t="shared" si="15"/>
        <v>49911.718922711072</v>
      </c>
    </row>
    <row r="60" spans="1:12" x14ac:dyDescent="0.3">
      <c r="A60">
        <v>40</v>
      </c>
      <c r="B60" s="16">
        <f t="shared" si="16"/>
        <v>158816807.56654397</v>
      </c>
      <c r="C60" s="18">
        <f t="shared" si="11"/>
        <v>2896206.8344937004</v>
      </c>
      <c r="D60" s="16">
        <f t="shared" si="6"/>
        <v>1821993.4798238003</v>
      </c>
      <c r="E60" s="10">
        <f t="shared" si="7"/>
        <v>536841.26886268356</v>
      </c>
      <c r="F60" s="10">
        <f t="shared" si="12"/>
        <v>131306.32641114999</v>
      </c>
      <c r="G60" s="10">
        <f t="shared" si="13"/>
        <v>105045.06112891999</v>
      </c>
      <c r="H60" s="10">
        <f t="shared" si="14"/>
        <v>78783.795846689987</v>
      </c>
      <c r="I60" s="22">
        <f t="shared" si="8"/>
        <v>668147.59527383349</v>
      </c>
      <c r="J60" s="22">
        <f t="shared" si="9"/>
        <v>183828.85697560996</v>
      </c>
      <c r="K60" s="10">
        <f t="shared" si="10"/>
        <v>484318.73829822353</v>
      </c>
      <c r="L60" s="10">
        <f t="shared" si="15"/>
        <v>47086.527285576485</v>
      </c>
    </row>
    <row r="61" spans="1:12" x14ac:dyDescent="0.3">
      <c r="A61">
        <v>41</v>
      </c>
      <c r="B61" s="16">
        <f t="shared" si="16"/>
        <v>159891020.92121387</v>
      </c>
      <c r="C61" s="18">
        <f t="shared" si="11"/>
        <v>2896206.8344937004</v>
      </c>
      <c r="D61" s="16">
        <f t="shared" si="6"/>
        <v>1821993.4798238003</v>
      </c>
      <c r="E61" s="10">
        <f t="shared" si="7"/>
        <v>536841.26886268356</v>
      </c>
      <c r="F61" s="10">
        <f t="shared" si="12"/>
        <v>131306.32641114999</v>
      </c>
      <c r="G61" s="10">
        <f t="shared" si="13"/>
        <v>105045.06112891999</v>
      </c>
      <c r="H61" s="10">
        <f t="shared" si="14"/>
        <v>78783.795846689987</v>
      </c>
      <c r="I61" s="22">
        <f t="shared" si="8"/>
        <v>668147.59527383349</v>
      </c>
      <c r="J61" s="22">
        <f t="shared" si="9"/>
        <v>183828.85697560996</v>
      </c>
      <c r="K61" s="10">
        <f t="shared" si="10"/>
        <v>484318.73829822353</v>
      </c>
      <c r="L61" s="10">
        <f t="shared" si="15"/>
        <v>44421.252156204238</v>
      </c>
    </row>
    <row r="62" spans="1:12" x14ac:dyDescent="0.3">
      <c r="A62">
        <v>42</v>
      </c>
      <c r="B62" s="16">
        <f t="shared" si="16"/>
        <v>160965234.27588376</v>
      </c>
      <c r="C62" s="18">
        <f t="shared" si="11"/>
        <v>2896206.8344937004</v>
      </c>
      <c r="D62" s="16">
        <f t="shared" si="6"/>
        <v>1821993.4798238003</v>
      </c>
      <c r="E62" s="10">
        <f t="shared" si="7"/>
        <v>536841.26886268356</v>
      </c>
      <c r="F62" s="10">
        <f t="shared" si="12"/>
        <v>131306.32641114999</v>
      </c>
      <c r="G62" s="10">
        <f t="shared" si="13"/>
        <v>105045.06112891999</v>
      </c>
      <c r="H62" s="10">
        <f t="shared" si="14"/>
        <v>78783.795846689987</v>
      </c>
      <c r="I62" s="22">
        <f t="shared" si="8"/>
        <v>668147.59527383349</v>
      </c>
      <c r="J62" s="22">
        <f t="shared" si="9"/>
        <v>183828.85697560996</v>
      </c>
      <c r="K62" s="10">
        <f t="shared" si="10"/>
        <v>484318.73829822353</v>
      </c>
      <c r="L62" s="10">
        <f t="shared" si="15"/>
        <v>41906.841656796445</v>
      </c>
    </row>
    <row r="63" spans="1:12" x14ac:dyDescent="0.3">
      <c r="A63">
        <v>43</v>
      </c>
      <c r="B63" s="16">
        <f t="shared" si="16"/>
        <v>162039447.63055366</v>
      </c>
      <c r="C63" s="18">
        <f t="shared" si="11"/>
        <v>2896206.8344937004</v>
      </c>
      <c r="D63" s="16">
        <f t="shared" si="6"/>
        <v>1821993.4798238003</v>
      </c>
      <c r="E63" s="10">
        <f t="shared" si="7"/>
        <v>536841.26886268356</v>
      </c>
      <c r="F63" s="10">
        <f t="shared" si="12"/>
        <v>131306.32641114999</v>
      </c>
      <c r="G63" s="10">
        <f t="shared" si="13"/>
        <v>105045.06112891999</v>
      </c>
      <c r="H63" s="10">
        <f t="shared" si="14"/>
        <v>78783.795846689987</v>
      </c>
      <c r="I63" s="22">
        <f t="shared" si="8"/>
        <v>668147.59527383349</v>
      </c>
      <c r="J63" s="22">
        <f t="shared" si="9"/>
        <v>183828.85697560996</v>
      </c>
      <c r="K63" s="10">
        <f t="shared" si="10"/>
        <v>484318.73829822353</v>
      </c>
      <c r="L63" s="10">
        <f t="shared" si="15"/>
        <v>39534.75627999664</v>
      </c>
    </row>
    <row r="64" spans="1:12" x14ac:dyDescent="0.3">
      <c r="A64">
        <v>44</v>
      </c>
      <c r="B64" s="16">
        <f t="shared" si="16"/>
        <v>163113660.98522356</v>
      </c>
      <c r="C64" s="18">
        <f t="shared" si="11"/>
        <v>2896206.8344937004</v>
      </c>
      <c r="D64" s="16">
        <f t="shared" si="6"/>
        <v>1821993.4798238003</v>
      </c>
      <c r="E64" s="10">
        <f t="shared" si="7"/>
        <v>536841.26886268356</v>
      </c>
      <c r="F64" s="10">
        <f t="shared" si="12"/>
        <v>131306.32641114999</v>
      </c>
      <c r="G64" s="10">
        <f t="shared" si="13"/>
        <v>105045.06112891999</v>
      </c>
      <c r="H64" s="10">
        <f t="shared" si="14"/>
        <v>78783.795846689987</v>
      </c>
      <c r="I64" s="22">
        <f t="shared" si="8"/>
        <v>668147.59527383349</v>
      </c>
      <c r="J64" s="22">
        <f t="shared" si="9"/>
        <v>183828.85697560996</v>
      </c>
      <c r="K64" s="10">
        <f t="shared" si="10"/>
        <v>484318.73829822353</v>
      </c>
      <c r="L64" s="10">
        <f t="shared" si="15"/>
        <v>37296.939886789274</v>
      </c>
    </row>
    <row r="65" spans="1:12" x14ac:dyDescent="0.3">
      <c r="A65">
        <v>45</v>
      </c>
      <c r="B65" s="16">
        <f t="shared" si="16"/>
        <v>164187874.33989346</v>
      </c>
      <c r="C65" s="18">
        <f t="shared" si="11"/>
        <v>2896206.8344937004</v>
      </c>
      <c r="D65" s="16">
        <f t="shared" si="6"/>
        <v>1821993.4798238003</v>
      </c>
      <c r="E65" s="10">
        <f t="shared" si="7"/>
        <v>536841.26886268356</v>
      </c>
      <c r="F65" s="10">
        <f t="shared" si="12"/>
        <v>131306.32641114999</v>
      </c>
      <c r="G65" s="10">
        <f t="shared" si="13"/>
        <v>105045.06112891999</v>
      </c>
      <c r="H65" s="10">
        <f t="shared" si="14"/>
        <v>78783.795846689987</v>
      </c>
      <c r="I65" s="22">
        <f t="shared" si="8"/>
        <v>668147.59527383349</v>
      </c>
      <c r="J65" s="22">
        <f t="shared" si="9"/>
        <v>183828.85697560996</v>
      </c>
      <c r="K65" s="10">
        <f t="shared" si="10"/>
        <v>484318.73829822353</v>
      </c>
      <c r="L65" s="10">
        <f t="shared" si="15"/>
        <v>35185.792346027622</v>
      </c>
    </row>
    <row r="66" spans="1:12" x14ac:dyDescent="0.3">
      <c r="A66">
        <v>46</v>
      </c>
      <c r="B66" s="16">
        <f t="shared" si="16"/>
        <v>165262087.69456336</v>
      </c>
      <c r="C66" s="18">
        <f t="shared" si="11"/>
        <v>2896206.8344937004</v>
      </c>
      <c r="D66" s="16">
        <f t="shared" si="6"/>
        <v>1821993.4798238003</v>
      </c>
      <c r="E66" s="10">
        <f t="shared" si="7"/>
        <v>536841.26886268356</v>
      </c>
      <c r="F66" s="10">
        <f t="shared" si="12"/>
        <v>131306.32641114999</v>
      </c>
      <c r="G66" s="10">
        <f t="shared" si="13"/>
        <v>105045.06112891999</v>
      </c>
      <c r="H66" s="10">
        <f t="shared" si="14"/>
        <v>78783.795846689987</v>
      </c>
      <c r="I66" s="22">
        <f t="shared" si="8"/>
        <v>668147.59527383349</v>
      </c>
      <c r="J66" s="22">
        <f t="shared" si="9"/>
        <v>183828.85697560996</v>
      </c>
      <c r="K66" s="10">
        <f t="shared" si="10"/>
        <v>484318.73829822353</v>
      </c>
      <c r="L66" s="10">
        <f t="shared" si="15"/>
        <v>33194.14372266757</v>
      </c>
    </row>
    <row r="67" spans="1:12" x14ac:dyDescent="0.3">
      <c r="A67">
        <v>47</v>
      </c>
      <c r="B67" s="16">
        <f t="shared" si="16"/>
        <v>166336301.04923326</v>
      </c>
      <c r="C67" s="18">
        <f t="shared" si="11"/>
        <v>2896206.8344937004</v>
      </c>
      <c r="D67" s="16">
        <f t="shared" si="6"/>
        <v>1821993.4798238003</v>
      </c>
      <c r="E67" s="10">
        <f t="shared" si="7"/>
        <v>536841.26886268356</v>
      </c>
      <c r="F67" s="10">
        <f t="shared" si="12"/>
        <v>131306.32641114999</v>
      </c>
      <c r="G67" s="10">
        <f t="shared" si="13"/>
        <v>105045.06112891999</v>
      </c>
      <c r="H67" s="10">
        <f t="shared" si="14"/>
        <v>78783.795846689987</v>
      </c>
      <c r="I67" s="22">
        <f t="shared" si="8"/>
        <v>668147.59527383349</v>
      </c>
      <c r="J67" s="22">
        <f t="shared" si="9"/>
        <v>183828.85697560996</v>
      </c>
      <c r="K67" s="10">
        <f t="shared" si="10"/>
        <v>484318.73829822353</v>
      </c>
      <c r="L67" s="10">
        <f t="shared" si="15"/>
        <v>31315.229927044864</v>
      </c>
    </row>
    <row r="68" spans="1:12" x14ac:dyDescent="0.3">
      <c r="A68">
        <v>48</v>
      </c>
      <c r="B68" s="16">
        <f t="shared" si="16"/>
        <v>167410514.40390316</v>
      </c>
      <c r="C68" s="18">
        <f t="shared" si="11"/>
        <v>2896206.8344937004</v>
      </c>
      <c r="D68" s="16">
        <f t="shared" si="6"/>
        <v>1821993.4798238003</v>
      </c>
      <c r="E68" s="10">
        <f t="shared" si="7"/>
        <v>536841.26886268356</v>
      </c>
      <c r="F68" s="10">
        <f t="shared" si="12"/>
        <v>131306.32641114999</v>
      </c>
      <c r="G68" s="10">
        <f t="shared" si="13"/>
        <v>105045.06112891999</v>
      </c>
      <c r="H68" s="10">
        <f t="shared" si="14"/>
        <v>78783.795846689987</v>
      </c>
      <c r="I68" s="22">
        <f t="shared" si="8"/>
        <v>668147.59527383349</v>
      </c>
      <c r="J68" s="22">
        <f t="shared" si="9"/>
        <v>183828.85697560996</v>
      </c>
      <c r="K68" s="10">
        <f t="shared" si="10"/>
        <v>484318.73829822353</v>
      </c>
      <c r="L68" s="10">
        <f t="shared" si="15"/>
        <v>29542.66974249516</v>
      </c>
    </row>
    <row r="69" spans="1:12" x14ac:dyDescent="0.3">
      <c r="A69">
        <v>49</v>
      </c>
      <c r="B69" s="16">
        <f t="shared" si="16"/>
        <v>168484727.75857306</v>
      </c>
      <c r="C69" s="18">
        <f t="shared" si="11"/>
        <v>2896206.8344937004</v>
      </c>
      <c r="D69" s="16">
        <f t="shared" si="6"/>
        <v>1821993.4798238003</v>
      </c>
      <c r="E69" s="10">
        <f t="shared" si="7"/>
        <v>536841.26886268356</v>
      </c>
      <c r="F69" s="10">
        <f t="shared" si="12"/>
        <v>131306.32641114999</v>
      </c>
      <c r="G69" s="10">
        <f t="shared" si="13"/>
        <v>105045.06112891999</v>
      </c>
      <c r="H69" s="10">
        <f t="shared" si="14"/>
        <v>78783.795846689987</v>
      </c>
      <c r="I69" s="22">
        <f t="shared" si="8"/>
        <v>668147.59527383349</v>
      </c>
      <c r="J69" s="22">
        <f t="shared" si="9"/>
        <v>183828.85697560996</v>
      </c>
      <c r="K69" s="10">
        <f t="shared" si="10"/>
        <v>484318.73829822353</v>
      </c>
      <c r="L69" s="10">
        <f t="shared" si="15"/>
        <v>27870.443153297318</v>
      </c>
    </row>
    <row r="70" spans="1:12" x14ac:dyDescent="0.3">
      <c r="A70">
        <v>50</v>
      </c>
      <c r="B70" s="16">
        <f t="shared" si="16"/>
        <v>169558941.11324295</v>
      </c>
      <c r="C70" s="18">
        <f t="shared" si="11"/>
        <v>2896206.8344937004</v>
      </c>
      <c r="D70" s="16">
        <f t="shared" si="6"/>
        <v>1821993.4798238003</v>
      </c>
      <c r="E70" s="10">
        <f t="shared" si="7"/>
        <v>536841.26886268356</v>
      </c>
      <c r="F70" s="10">
        <f t="shared" si="12"/>
        <v>131306.32641114999</v>
      </c>
      <c r="G70" s="10">
        <f t="shared" si="13"/>
        <v>105045.06112891999</v>
      </c>
      <c r="H70" s="10">
        <f t="shared" si="14"/>
        <v>78783.795846689987</v>
      </c>
      <c r="I70" s="22">
        <f t="shared" si="8"/>
        <v>668147.59527383349</v>
      </c>
      <c r="J70" s="22">
        <f t="shared" si="9"/>
        <v>183828.85697560996</v>
      </c>
      <c r="K70" s="10">
        <f t="shared" si="10"/>
        <v>484318.73829822353</v>
      </c>
      <c r="L70" s="10">
        <f t="shared" si="15"/>
        <v>26292.870899337096</v>
      </c>
    </row>
    <row r="71" spans="1:12" x14ac:dyDescent="0.3">
      <c r="A71">
        <v>51</v>
      </c>
      <c r="B71" s="16">
        <f t="shared" si="16"/>
        <v>170633154.46791285</v>
      </c>
      <c r="C71" s="18">
        <f t="shared" si="11"/>
        <v>2896206.8344937004</v>
      </c>
      <c r="D71" s="16">
        <f t="shared" si="6"/>
        <v>1821993.4798238003</v>
      </c>
      <c r="E71" s="10">
        <f t="shared" si="7"/>
        <v>536841.26886268356</v>
      </c>
      <c r="F71" s="10">
        <f t="shared" si="12"/>
        <v>131306.32641114999</v>
      </c>
      <c r="G71" s="10">
        <f t="shared" si="13"/>
        <v>105045.06112891999</v>
      </c>
      <c r="H71" s="10">
        <f t="shared" si="14"/>
        <v>78783.795846689987</v>
      </c>
      <c r="I71" s="22">
        <f t="shared" si="8"/>
        <v>668147.59527383349</v>
      </c>
      <c r="J71" s="22">
        <f t="shared" si="9"/>
        <v>183828.85697560996</v>
      </c>
      <c r="K71" s="10">
        <f t="shared" si="10"/>
        <v>484318.73829822353</v>
      </c>
      <c r="L71" s="10">
        <f t="shared" si="15"/>
        <v>24804.59518805386</v>
      </c>
    </row>
    <row r="72" spans="1:12" x14ac:dyDescent="0.3">
      <c r="A72">
        <v>52</v>
      </c>
      <c r="B72" s="16">
        <f t="shared" si="16"/>
        <v>171707367.82258275</v>
      </c>
      <c r="C72" s="18">
        <f t="shared" si="11"/>
        <v>2896206.8344937004</v>
      </c>
      <c r="D72" s="16">
        <f t="shared" si="6"/>
        <v>1821993.4798238003</v>
      </c>
      <c r="E72" s="10">
        <f t="shared" si="7"/>
        <v>536841.26886268356</v>
      </c>
      <c r="F72" s="10">
        <f t="shared" si="12"/>
        <v>131306.32641114999</v>
      </c>
      <c r="G72" s="10">
        <f t="shared" si="13"/>
        <v>105045.06112891999</v>
      </c>
      <c r="H72" s="10">
        <f t="shared" si="14"/>
        <v>78783.795846689987</v>
      </c>
      <c r="I72" s="22">
        <f t="shared" si="8"/>
        <v>668147.59527383349</v>
      </c>
      <c r="J72" s="22">
        <f t="shared" si="9"/>
        <v>183828.85697560996</v>
      </c>
      <c r="K72" s="10">
        <f t="shared" si="10"/>
        <v>484318.73829822353</v>
      </c>
      <c r="L72" s="10">
        <f t="shared" si="15"/>
        <v>23400.561498164017</v>
      </c>
    </row>
    <row r="73" spans="1:12" x14ac:dyDescent="0.3">
      <c r="A73">
        <v>53</v>
      </c>
      <c r="B73" s="16">
        <f t="shared" si="16"/>
        <v>172781581.17725265</v>
      </c>
      <c r="C73" s="18">
        <f t="shared" si="11"/>
        <v>2896206.8344937004</v>
      </c>
      <c r="D73" s="16">
        <f t="shared" si="6"/>
        <v>1821993.4798238003</v>
      </c>
      <c r="E73" s="10">
        <f t="shared" si="7"/>
        <v>536841.26886268356</v>
      </c>
      <c r="F73" s="10">
        <f t="shared" si="12"/>
        <v>131306.32641114999</v>
      </c>
      <c r="G73" s="10">
        <f t="shared" si="13"/>
        <v>105045.06112891999</v>
      </c>
      <c r="H73" s="10">
        <f t="shared" si="14"/>
        <v>78783.795846689987</v>
      </c>
      <c r="I73" s="22">
        <f t="shared" si="8"/>
        <v>668147.59527383349</v>
      </c>
      <c r="J73" s="22">
        <f t="shared" si="9"/>
        <v>183828.85697560996</v>
      </c>
      <c r="K73" s="10">
        <f t="shared" si="10"/>
        <v>484318.73829822353</v>
      </c>
      <c r="L73" s="10">
        <f t="shared" si="15"/>
        <v>22076.001413362279</v>
      </c>
    </row>
    <row r="74" spans="1:12" x14ac:dyDescent="0.3">
      <c r="A74">
        <v>54</v>
      </c>
      <c r="B74" s="16">
        <f t="shared" si="16"/>
        <v>173855794.53192255</v>
      </c>
      <c r="C74" s="18">
        <f t="shared" si="11"/>
        <v>2896206.8344937004</v>
      </c>
      <c r="D74" s="16">
        <f t="shared" si="6"/>
        <v>1821993.4798238003</v>
      </c>
      <c r="E74" s="10">
        <f t="shared" si="7"/>
        <v>536841.26886268356</v>
      </c>
      <c r="F74" s="10">
        <f t="shared" si="12"/>
        <v>131306.32641114999</v>
      </c>
      <c r="G74" s="10">
        <f t="shared" si="13"/>
        <v>105045.06112891999</v>
      </c>
      <c r="H74" s="10">
        <f t="shared" si="14"/>
        <v>78783.795846689987</v>
      </c>
      <c r="I74" s="22">
        <f t="shared" si="8"/>
        <v>668147.59527383349</v>
      </c>
      <c r="J74" s="22">
        <f t="shared" si="9"/>
        <v>183828.85697560996</v>
      </c>
      <c r="K74" s="10">
        <f t="shared" si="10"/>
        <v>484318.73829822353</v>
      </c>
      <c r="L74" s="10">
        <f t="shared" si="15"/>
        <v>20826.41642770026</v>
      </c>
    </row>
    <row r="75" spans="1:12" x14ac:dyDescent="0.3">
      <c r="A75">
        <v>55</v>
      </c>
      <c r="B75" s="16">
        <f t="shared" si="16"/>
        <v>174930007.88659245</v>
      </c>
      <c r="C75" s="18">
        <f t="shared" si="11"/>
        <v>2896206.8344937004</v>
      </c>
      <c r="D75" s="16">
        <f t="shared" si="6"/>
        <v>1821993.4798238003</v>
      </c>
      <c r="E75" s="10">
        <f t="shared" si="7"/>
        <v>536841.26886268356</v>
      </c>
      <c r="F75" s="10">
        <f t="shared" si="12"/>
        <v>131306.32641114999</v>
      </c>
      <c r="G75" s="10">
        <f t="shared" si="13"/>
        <v>105045.06112891999</v>
      </c>
      <c r="H75" s="10">
        <f t="shared" si="14"/>
        <v>78783.795846689987</v>
      </c>
      <c r="I75" s="22">
        <f t="shared" si="8"/>
        <v>668147.59527383349</v>
      </c>
      <c r="J75" s="22">
        <f t="shared" si="9"/>
        <v>183828.85697560996</v>
      </c>
      <c r="K75" s="10">
        <f t="shared" si="10"/>
        <v>484318.73829822353</v>
      </c>
      <c r="L75" s="10">
        <f t="shared" si="15"/>
        <v>19647.562667641752</v>
      </c>
    </row>
    <row r="76" spans="1:12" x14ac:dyDescent="0.3">
      <c r="A76">
        <v>56</v>
      </c>
      <c r="B76" s="16">
        <f t="shared" si="16"/>
        <v>176004221.24126235</v>
      </c>
      <c r="C76" s="18">
        <f t="shared" si="11"/>
        <v>2896206.8344937004</v>
      </c>
      <c r="D76" s="16">
        <f t="shared" si="6"/>
        <v>1821993.4798238003</v>
      </c>
      <c r="E76" s="10">
        <f t="shared" si="7"/>
        <v>536841.26886268356</v>
      </c>
      <c r="F76" s="10">
        <f t="shared" si="12"/>
        <v>131306.32641114999</v>
      </c>
      <c r="G76" s="10">
        <f t="shared" si="13"/>
        <v>105045.06112891999</v>
      </c>
      <c r="H76" s="10">
        <f t="shared" si="14"/>
        <v>78783.795846689987</v>
      </c>
      <c r="I76" s="22">
        <f t="shared" si="8"/>
        <v>668147.59527383349</v>
      </c>
      <c r="J76" s="22">
        <f t="shared" si="9"/>
        <v>183828.85697560996</v>
      </c>
      <c r="K76" s="10">
        <f t="shared" si="10"/>
        <v>484318.73829822353</v>
      </c>
      <c r="L76" s="10">
        <f t="shared" si="15"/>
        <v>18535.436478907319</v>
      </c>
    </row>
    <row r="77" spans="1:12" x14ac:dyDescent="0.3">
      <c r="A77">
        <v>57</v>
      </c>
      <c r="B77" s="16">
        <f t="shared" si="16"/>
        <v>177078434.59593225</v>
      </c>
      <c r="C77" s="18">
        <f t="shared" si="11"/>
        <v>2896206.8344937004</v>
      </c>
      <c r="D77" s="16">
        <f t="shared" si="6"/>
        <v>1821993.4798238003</v>
      </c>
      <c r="E77" s="10">
        <f t="shared" si="7"/>
        <v>536841.26886268356</v>
      </c>
      <c r="F77" s="10">
        <f t="shared" si="12"/>
        <v>131306.32641114999</v>
      </c>
      <c r="G77" s="10">
        <f t="shared" si="13"/>
        <v>105045.06112891999</v>
      </c>
      <c r="H77" s="10">
        <f t="shared" si="14"/>
        <v>78783.795846689987</v>
      </c>
      <c r="I77" s="22">
        <f t="shared" si="8"/>
        <v>668147.59527383349</v>
      </c>
      <c r="J77" s="22">
        <f t="shared" si="9"/>
        <v>183828.85697560996</v>
      </c>
      <c r="K77" s="10">
        <f t="shared" si="10"/>
        <v>484318.73829822353</v>
      </c>
      <c r="L77" s="10">
        <f t="shared" si="15"/>
        <v>17486.260829157847</v>
      </c>
    </row>
    <row r="78" spans="1:12" x14ac:dyDescent="0.3">
      <c r="A78">
        <v>58</v>
      </c>
      <c r="B78" s="16">
        <f t="shared" si="16"/>
        <v>178152647.95060214</v>
      </c>
      <c r="C78" s="18">
        <f t="shared" si="11"/>
        <v>2896206.8344937004</v>
      </c>
      <c r="D78" s="16">
        <f t="shared" si="6"/>
        <v>1821993.4798238003</v>
      </c>
      <c r="E78" s="10">
        <f t="shared" si="7"/>
        <v>536841.26886268356</v>
      </c>
      <c r="F78" s="10">
        <f t="shared" si="12"/>
        <v>131306.32641114999</v>
      </c>
      <c r="G78" s="10">
        <f t="shared" si="13"/>
        <v>105045.06112891999</v>
      </c>
      <c r="H78" s="10">
        <f t="shared" si="14"/>
        <v>78783.795846689987</v>
      </c>
      <c r="I78" s="22">
        <f t="shared" si="8"/>
        <v>668147.59527383349</v>
      </c>
      <c r="J78" s="22">
        <f t="shared" si="9"/>
        <v>183828.85697560996</v>
      </c>
      <c r="K78" s="10">
        <f t="shared" si="10"/>
        <v>484318.73829822353</v>
      </c>
      <c r="L78" s="10">
        <f t="shared" si="15"/>
        <v>16496.47248033759</v>
      </c>
    </row>
    <row r="79" spans="1:12" x14ac:dyDescent="0.3">
      <c r="A79">
        <v>59</v>
      </c>
      <c r="B79" s="16">
        <f t="shared" si="16"/>
        <v>179226861.30527204</v>
      </c>
      <c r="C79" s="18">
        <f t="shared" si="11"/>
        <v>2896206.8344937004</v>
      </c>
      <c r="D79" s="16">
        <f t="shared" si="6"/>
        <v>1821993.4798238003</v>
      </c>
      <c r="E79" s="10">
        <f t="shared" si="7"/>
        <v>536841.26886268356</v>
      </c>
      <c r="F79" s="10">
        <f t="shared" si="12"/>
        <v>131306.32641114999</v>
      </c>
      <c r="G79" s="10">
        <f t="shared" si="13"/>
        <v>105045.06112891999</v>
      </c>
      <c r="H79" s="10">
        <f t="shared" si="14"/>
        <v>78783.795846689987</v>
      </c>
      <c r="I79" s="22">
        <f t="shared" si="8"/>
        <v>668147.59527383349</v>
      </c>
      <c r="J79" s="22">
        <f t="shared" si="9"/>
        <v>183828.85697560996</v>
      </c>
      <c r="K79" s="10">
        <f t="shared" si="10"/>
        <v>484318.73829822353</v>
      </c>
      <c r="L79" s="10">
        <f t="shared" si="15"/>
        <v>15562.709887110932</v>
      </c>
    </row>
    <row r="80" spans="1:12" x14ac:dyDescent="0.3">
      <c r="A80">
        <v>60</v>
      </c>
      <c r="B80" s="16">
        <f t="shared" si="16"/>
        <v>180301074.65994194</v>
      </c>
      <c r="C80" s="18">
        <f t="shared" si="11"/>
        <v>2896206.8344937004</v>
      </c>
      <c r="D80" s="16">
        <f t="shared" si="6"/>
        <v>1821993.4798238003</v>
      </c>
      <c r="E80" s="10">
        <f t="shared" si="7"/>
        <v>536841.26886268356</v>
      </c>
      <c r="F80" s="10">
        <f t="shared" si="12"/>
        <v>131306.32641114999</v>
      </c>
      <c r="G80" s="10">
        <f t="shared" si="13"/>
        <v>105045.06112891999</v>
      </c>
      <c r="H80" s="10">
        <f t="shared" si="14"/>
        <v>78783.795846689987</v>
      </c>
      <c r="I80" s="22">
        <f t="shared" si="8"/>
        <v>668147.59527383349</v>
      </c>
      <c r="J80" s="22">
        <f t="shared" si="9"/>
        <v>183828.85697560996</v>
      </c>
      <c r="K80" s="10">
        <f t="shared" si="10"/>
        <v>484318.73829822353</v>
      </c>
      <c r="L80" s="10">
        <f t="shared" si="15"/>
        <v>14681.801780293332</v>
      </c>
    </row>
    <row r="81" spans="1:12" x14ac:dyDescent="0.3">
      <c r="A81">
        <v>61</v>
      </c>
      <c r="B81" s="16">
        <f t="shared" si="16"/>
        <v>181375288.01461184</v>
      </c>
      <c r="C81" s="18">
        <f t="shared" si="11"/>
        <v>2896206.8344937004</v>
      </c>
      <c r="D81" s="16">
        <f t="shared" si="6"/>
        <v>1821993.4798238003</v>
      </c>
      <c r="E81" s="10">
        <f t="shared" si="7"/>
        <v>536841.26886268356</v>
      </c>
      <c r="F81" s="10">
        <f t="shared" si="12"/>
        <v>131306.32641114999</v>
      </c>
      <c r="G81" s="10">
        <f t="shared" si="13"/>
        <v>105045.06112891999</v>
      </c>
      <c r="H81" s="10">
        <f t="shared" si="14"/>
        <v>78783.795846689987</v>
      </c>
      <c r="I81" s="22">
        <f t="shared" si="8"/>
        <v>668147.59527383349</v>
      </c>
      <c r="J81" s="22">
        <f t="shared" si="9"/>
        <v>183828.85697560996</v>
      </c>
      <c r="K81" s="10">
        <f t="shared" si="10"/>
        <v>484318.73829822353</v>
      </c>
      <c r="L81" s="10">
        <f t="shared" si="15"/>
        <v>13850.75639650314</v>
      </c>
    </row>
    <row r="82" spans="1:12" x14ac:dyDescent="0.3">
      <c r="A82">
        <v>62</v>
      </c>
      <c r="B82" s="16">
        <f t="shared" si="16"/>
        <v>182449501.36928174</v>
      </c>
      <c r="C82" s="18">
        <f t="shared" si="11"/>
        <v>2896206.8344937004</v>
      </c>
      <c r="D82" s="16">
        <f t="shared" si="6"/>
        <v>1821993.4798238003</v>
      </c>
      <c r="E82" s="10">
        <f t="shared" si="7"/>
        <v>536841.26886268356</v>
      </c>
      <c r="F82" s="10">
        <f t="shared" si="12"/>
        <v>131306.32641114999</v>
      </c>
      <c r="G82" s="10">
        <f t="shared" si="13"/>
        <v>105045.06112891999</v>
      </c>
      <c r="H82" s="10">
        <f t="shared" si="14"/>
        <v>78783.795846689987</v>
      </c>
      <c r="I82" s="22">
        <f t="shared" si="8"/>
        <v>668147.59527383349</v>
      </c>
      <c r="J82" s="22">
        <f t="shared" si="9"/>
        <v>183828.85697560996</v>
      </c>
      <c r="K82" s="10">
        <f t="shared" si="10"/>
        <v>484318.73829822353</v>
      </c>
      <c r="L82" s="10">
        <f t="shared" si="15"/>
        <v>13066.751317455793</v>
      </c>
    </row>
    <row r="83" spans="1:12" x14ac:dyDescent="0.3">
      <c r="A83">
        <v>63</v>
      </c>
      <c r="B83" s="16">
        <f t="shared" si="16"/>
        <v>183523714.72395164</v>
      </c>
      <c r="C83" s="18">
        <f t="shared" si="11"/>
        <v>2896206.8344937004</v>
      </c>
      <c r="D83" s="16">
        <f t="shared" si="6"/>
        <v>1821993.4798238003</v>
      </c>
      <c r="E83" s="10">
        <f t="shared" si="7"/>
        <v>536841.26886268356</v>
      </c>
      <c r="F83" s="10">
        <f t="shared" si="12"/>
        <v>131306.32641114999</v>
      </c>
      <c r="G83" s="10">
        <f t="shared" si="13"/>
        <v>105045.06112891999</v>
      </c>
      <c r="H83" s="10">
        <f t="shared" si="14"/>
        <v>78783.795846689987</v>
      </c>
      <c r="I83" s="22">
        <f t="shared" si="8"/>
        <v>668147.59527383349</v>
      </c>
      <c r="J83" s="22">
        <f t="shared" si="9"/>
        <v>183828.85697560996</v>
      </c>
      <c r="K83" s="10">
        <f t="shared" si="10"/>
        <v>484318.73829822353</v>
      </c>
      <c r="L83" s="10">
        <f t="shared" si="15"/>
        <v>12327.123884392255</v>
      </c>
    </row>
    <row r="84" spans="1:12" x14ac:dyDescent="0.3">
      <c r="A84">
        <v>64</v>
      </c>
      <c r="B84" s="16">
        <f t="shared" si="16"/>
        <v>184597928.07862154</v>
      </c>
      <c r="C84" s="18">
        <f t="shared" ref="C84:C120" si="17">$B$2*$B$6</f>
        <v>2896206.8344937004</v>
      </c>
      <c r="D84" s="16">
        <f t="shared" si="6"/>
        <v>1821993.4798238003</v>
      </c>
      <c r="E84" s="10">
        <f t="shared" si="7"/>
        <v>536841.26886268356</v>
      </c>
      <c r="F84" s="10">
        <f t="shared" ref="F84:F120" si="18">$B$2*$B$8</f>
        <v>131306.32641114999</v>
      </c>
      <c r="G84" s="10">
        <f t="shared" ref="G84:G120" si="19">$B$2*$B$9</f>
        <v>105045.06112891999</v>
      </c>
      <c r="H84" s="10">
        <f t="shared" ref="H84:H120" si="20">$B$2*$B$10</f>
        <v>78783.795846689987</v>
      </c>
      <c r="I84" s="22">
        <f t="shared" si="8"/>
        <v>668147.59527383349</v>
      </c>
      <c r="J84" s="22">
        <f t="shared" si="9"/>
        <v>183828.85697560996</v>
      </c>
      <c r="K84" s="10">
        <f t="shared" si="10"/>
        <v>484318.73829822353</v>
      </c>
      <c r="L84" s="10">
        <f t="shared" ref="L84:L115" si="21">K84/(1+$B$7)^A84</f>
        <v>11629.362155087036</v>
      </c>
    </row>
    <row r="85" spans="1:12" x14ac:dyDescent="0.3">
      <c r="A85">
        <v>65</v>
      </c>
      <c r="B85" s="16">
        <f t="shared" ref="B85:B120" si="22">B84+C84-D84</f>
        <v>185672141.43329144</v>
      </c>
      <c r="C85" s="18">
        <f t="shared" si="17"/>
        <v>2896206.8344937004</v>
      </c>
      <c r="D85" s="16">
        <f t="shared" ref="D85:D120" si="23">$B$5</f>
        <v>1821993.4798238003</v>
      </c>
      <c r="E85" s="10">
        <f t="shared" ref="E85:E120" si="24">(D85/1000)*$B$16</f>
        <v>536841.26886268356</v>
      </c>
      <c r="F85" s="10">
        <f t="shared" si="18"/>
        <v>131306.32641114999</v>
      </c>
      <c r="G85" s="10">
        <f t="shared" si="19"/>
        <v>105045.06112891999</v>
      </c>
      <c r="H85" s="10">
        <f t="shared" si="20"/>
        <v>78783.795846689987</v>
      </c>
      <c r="I85" s="22">
        <f t="shared" ref="I85:I120" si="25">SUM(E85:F85)</f>
        <v>668147.59527383349</v>
      </c>
      <c r="J85" s="22">
        <f t="shared" ref="J85:J120" si="26">SUM(G85:H85)</f>
        <v>183828.85697560996</v>
      </c>
      <c r="K85" s="10">
        <f t="shared" ref="K85:K120" si="27">I85-J85</f>
        <v>484318.73829822353</v>
      </c>
      <c r="L85" s="10">
        <f t="shared" si="21"/>
        <v>10971.096372723619</v>
      </c>
    </row>
    <row r="86" spans="1:12" x14ac:dyDescent="0.3">
      <c r="A86">
        <v>66</v>
      </c>
      <c r="B86" s="16">
        <f t="shared" si="22"/>
        <v>186746354.78796133</v>
      </c>
      <c r="C86" s="18">
        <f t="shared" si="17"/>
        <v>2896206.8344937004</v>
      </c>
      <c r="D86" s="16">
        <f t="shared" si="23"/>
        <v>1821993.4798238003</v>
      </c>
      <c r="E86" s="10">
        <f t="shared" si="24"/>
        <v>536841.26886268356</v>
      </c>
      <c r="F86" s="10">
        <f t="shared" si="18"/>
        <v>131306.32641114999</v>
      </c>
      <c r="G86" s="10">
        <f t="shared" si="19"/>
        <v>105045.06112891999</v>
      </c>
      <c r="H86" s="10">
        <f t="shared" si="20"/>
        <v>78783.795846689987</v>
      </c>
      <c r="I86" s="22">
        <f t="shared" si="25"/>
        <v>668147.59527383349</v>
      </c>
      <c r="J86" s="22">
        <f t="shared" si="26"/>
        <v>183828.85697560996</v>
      </c>
      <c r="K86" s="10">
        <f t="shared" si="27"/>
        <v>484318.73829822353</v>
      </c>
      <c r="L86" s="10">
        <f t="shared" si="21"/>
        <v>10350.090917663791</v>
      </c>
    </row>
    <row r="87" spans="1:12" x14ac:dyDescent="0.3">
      <c r="A87">
        <v>67</v>
      </c>
      <c r="B87" s="16">
        <f t="shared" si="22"/>
        <v>187820568.14263123</v>
      </c>
      <c r="C87" s="18">
        <f t="shared" si="17"/>
        <v>2896206.8344937004</v>
      </c>
      <c r="D87" s="16">
        <f t="shared" si="23"/>
        <v>1821993.4798238003</v>
      </c>
      <c r="E87" s="10">
        <f t="shared" si="24"/>
        <v>536841.26886268356</v>
      </c>
      <c r="F87" s="10">
        <f t="shared" si="18"/>
        <v>131306.32641114999</v>
      </c>
      <c r="G87" s="10">
        <f t="shared" si="19"/>
        <v>105045.06112891999</v>
      </c>
      <c r="H87" s="10">
        <f t="shared" si="20"/>
        <v>78783.795846689987</v>
      </c>
      <c r="I87" s="22">
        <f t="shared" si="25"/>
        <v>668147.59527383349</v>
      </c>
      <c r="J87" s="22">
        <f t="shared" si="26"/>
        <v>183828.85697560996</v>
      </c>
      <c r="K87" s="10">
        <f t="shared" si="27"/>
        <v>484318.73829822353</v>
      </c>
      <c r="L87" s="10">
        <f t="shared" si="21"/>
        <v>9764.2367147771602</v>
      </c>
    </row>
    <row r="88" spans="1:12" x14ac:dyDescent="0.3">
      <c r="A88">
        <v>68</v>
      </c>
      <c r="B88" s="16">
        <f t="shared" si="22"/>
        <v>188894781.49730113</v>
      </c>
      <c r="C88" s="18">
        <f t="shared" si="17"/>
        <v>2896206.8344937004</v>
      </c>
      <c r="D88" s="16">
        <f t="shared" si="23"/>
        <v>1821993.4798238003</v>
      </c>
      <c r="E88" s="10">
        <f t="shared" si="24"/>
        <v>536841.26886268356</v>
      </c>
      <c r="F88" s="10">
        <f t="shared" si="18"/>
        <v>131306.32641114999</v>
      </c>
      <c r="G88" s="10">
        <f t="shared" si="19"/>
        <v>105045.06112891999</v>
      </c>
      <c r="H88" s="10">
        <f t="shared" si="20"/>
        <v>78783.795846689987</v>
      </c>
      <c r="I88" s="22">
        <f t="shared" si="25"/>
        <v>668147.59527383349</v>
      </c>
      <c r="J88" s="22">
        <f t="shared" si="26"/>
        <v>183828.85697560996</v>
      </c>
      <c r="K88" s="10">
        <f t="shared" si="27"/>
        <v>484318.73829822353</v>
      </c>
      <c r="L88" s="10">
        <f t="shared" si="21"/>
        <v>9211.5440705444889</v>
      </c>
    </row>
    <row r="89" spans="1:12" x14ac:dyDescent="0.3">
      <c r="A89">
        <v>69</v>
      </c>
      <c r="B89" s="16">
        <f t="shared" si="22"/>
        <v>189968994.85197103</v>
      </c>
      <c r="C89" s="18">
        <f t="shared" si="17"/>
        <v>2896206.8344937004</v>
      </c>
      <c r="D89" s="16">
        <f t="shared" si="23"/>
        <v>1821993.4798238003</v>
      </c>
      <c r="E89" s="10">
        <f t="shared" si="24"/>
        <v>536841.26886268356</v>
      </c>
      <c r="F89" s="10">
        <f t="shared" si="18"/>
        <v>131306.32641114999</v>
      </c>
      <c r="G89" s="10">
        <f t="shared" si="19"/>
        <v>105045.06112891999</v>
      </c>
      <c r="H89" s="10">
        <f t="shared" si="20"/>
        <v>78783.795846689987</v>
      </c>
      <c r="I89" s="22">
        <f t="shared" si="25"/>
        <v>668147.59527383349</v>
      </c>
      <c r="J89" s="22">
        <f t="shared" si="26"/>
        <v>183828.85697560996</v>
      </c>
      <c r="K89" s="10">
        <f t="shared" si="27"/>
        <v>484318.73829822353</v>
      </c>
      <c r="L89" s="10">
        <f t="shared" si="21"/>
        <v>8690.1359156080089</v>
      </c>
    </row>
    <row r="90" spans="1:12" x14ac:dyDescent="0.3">
      <c r="A90">
        <v>70</v>
      </c>
      <c r="B90" s="16">
        <f t="shared" si="22"/>
        <v>191043208.20664093</v>
      </c>
      <c r="C90" s="18">
        <f t="shared" si="17"/>
        <v>2896206.8344937004</v>
      </c>
      <c r="D90" s="16">
        <f t="shared" si="23"/>
        <v>1821993.4798238003</v>
      </c>
      <c r="E90" s="10">
        <f t="shared" si="24"/>
        <v>536841.26886268356</v>
      </c>
      <c r="F90" s="10">
        <f t="shared" si="18"/>
        <v>131306.32641114999</v>
      </c>
      <c r="G90" s="10">
        <f t="shared" si="19"/>
        <v>105045.06112891999</v>
      </c>
      <c r="H90" s="10">
        <f t="shared" si="20"/>
        <v>78783.795846689987</v>
      </c>
      <c r="I90" s="22">
        <f t="shared" si="25"/>
        <v>668147.59527383349</v>
      </c>
      <c r="J90" s="22">
        <f t="shared" si="26"/>
        <v>183828.85697560996</v>
      </c>
      <c r="K90" s="10">
        <f t="shared" si="27"/>
        <v>484318.73829822353</v>
      </c>
      <c r="L90" s="10">
        <f t="shared" si="21"/>
        <v>8198.241429818876</v>
      </c>
    </row>
    <row r="91" spans="1:12" x14ac:dyDescent="0.3">
      <c r="A91">
        <v>71</v>
      </c>
      <c r="B91" s="16">
        <f t="shared" si="22"/>
        <v>192117421.56131083</v>
      </c>
      <c r="C91" s="18">
        <f t="shared" si="17"/>
        <v>2896206.8344937004</v>
      </c>
      <c r="D91" s="16">
        <f t="shared" si="23"/>
        <v>1821993.4798238003</v>
      </c>
      <c r="E91" s="10">
        <f t="shared" si="24"/>
        <v>536841.26886268356</v>
      </c>
      <c r="F91" s="10">
        <f t="shared" si="18"/>
        <v>131306.32641114999</v>
      </c>
      <c r="G91" s="10">
        <f t="shared" si="19"/>
        <v>105045.06112891999</v>
      </c>
      <c r="H91" s="10">
        <f t="shared" si="20"/>
        <v>78783.795846689987</v>
      </c>
      <c r="I91" s="22">
        <f t="shared" si="25"/>
        <v>668147.59527383349</v>
      </c>
      <c r="J91" s="22">
        <f t="shared" si="26"/>
        <v>183828.85697560996</v>
      </c>
      <c r="K91" s="10">
        <f t="shared" si="27"/>
        <v>484318.73829822353</v>
      </c>
      <c r="L91" s="10">
        <f t="shared" si="21"/>
        <v>7734.1900281310136</v>
      </c>
    </row>
    <row r="92" spans="1:12" x14ac:dyDescent="0.3">
      <c r="A92">
        <v>72</v>
      </c>
      <c r="B92" s="16">
        <f t="shared" si="22"/>
        <v>193191634.91598073</v>
      </c>
      <c r="C92" s="18">
        <f t="shared" si="17"/>
        <v>2896206.8344937004</v>
      </c>
      <c r="D92" s="16">
        <f t="shared" si="23"/>
        <v>1821993.4798238003</v>
      </c>
      <c r="E92" s="10">
        <f t="shared" si="24"/>
        <v>536841.26886268356</v>
      </c>
      <c r="F92" s="10">
        <f t="shared" si="18"/>
        <v>131306.32641114999</v>
      </c>
      <c r="G92" s="10">
        <f t="shared" si="19"/>
        <v>105045.06112891999</v>
      </c>
      <c r="H92" s="10">
        <f t="shared" si="20"/>
        <v>78783.795846689987</v>
      </c>
      <c r="I92" s="22">
        <f t="shared" si="25"/>
        <v>668147.59527383349</v>
      </c>
      <c r="J92" s="22">
        <f t="shared" si="26"/>
        <v>183828.85697560996</v>
      </c>
      <c r="K92" s="10">
        <f t="shared" si="27"/>
        <v>484318.73829822353</v>
      </c>
      <c r="L92" s="10">
        <f t="shared" si="21"/>
        <v>7296.4056869160513</v>
      </c>
    </row>
    <row r="93" spans="1:12" x14ac:dyDescent="0.3">
      <c r="A93">
        <v>73</v>
      </c>
      <c r="B93" s="16">
        <f t="shared" si="22"/>
        <v>194265848.27065063</v>
      </c>
      <c r="C93" s="18">
        <f t="shared" si="17"/>
        <v>2896206.8344937004</v>
      </c>
      <c r="D93" s="16">
        <f t="shared" si="23"/>
        <v>1821993.4798238003</v>
      </c>
      <c r="E93" s="10">
        <f t="shared" si="24"/>
        <v>536841.26886268356</v>
      </c>
      <c r="F93" s="10">
        <f t="shared" si="18"/>
        <v>131306.32641114999</v>
      </c>
      <c r="G93" s="10">
        <f t="shared" si="19"/>
        <v>105045.06112891999</v>
      </c>
      <c r="H93" s="10">
        <f t="shared" si="20"/>
        <v>78783.795846689987</v>
      </c>
      <c r="I93" s="22">
        <f t="shared" si="25"/>
        <v>668147.59527383349</v>
      </c>
      <c r="J93" s="22">
        <f t="shared" si="26"/>
        <v>183828.85697560996</v>
      </c>
      <c r="K93" s="10">
        <f t="shared" si="27"/>
        <v>484318.73829822353</v>
      </c>
      <c r="L93" s="10">
        <f t="shared" si="21"/>
        <v>6883.4015914302381</v>
      </c>
    </row>
    <row r="94" spans="1:12" x14ac:dyDescent="0.3">
      <c r="A94">
        <v>74</v>
      </c>
      <c r="B94" s="16">
        <f t="shared" si="22"/>
        <v>195340061.62532052</v>
      </c>
      <c r="C94" s="18">
        <f t="shared" si="17"/>
        <v>2896206.8344937004</v>
      </c>
      <c r="D94" s="16">
        <f t="shared" si="23"/>
        <v>1821993.4798238003</v>
      </c>
      <c r="E94" s="10">
        <f t="shared" si="24"/>
        <v>536841.26886268356</v>
      </c>
      <c r="F94" s="10">
        <f t="shared" si="18"/>
        <v>131306.32641114999</v>
      </c>
      <c r="G94" s="10">
        <f t="shared" si="19"/>
        <v>105045.06112891999</v>
      </c>
      <c r="H94" s="10">
        <f t="shared" si="20"/>
        <v>78783.795846689987</v>
      </c>
      <c r="I94" s="22">
        <f t="shared" si="25"/>
        <v>668147.59527383349</v>
      </c>
      <c r="J94" s="22">
        <f t="shared" si="26"/>
        <v>183828.85697560996</v>
      </c>
      <c r="K94" s="10">
        <f t="shared" si="27"/>
        <v>484318.73829822353</v>
      </c>
      <c r="L94" s="10">
        <f t="shared" si="21"/>
        <v>6493.775086254941</v>
      </c>
    </row>
    <row r="95" spans="1:12" x14ac:dyDescent="0.3">
      <c r="A95">
        <v>75</v>
      </c>
      <c r="B95" s="16">
        <f t="shared" si="22"/>
        <v>196414274.97999042</v>
      </c>
      <c r="C95" s="18">
        <f t="shared" si="17"/>
        <v>2896206.8344937004</v>
      </c>
      <c r="D95" s="16">
        <f t="shared" si="23"/>
        <v>1821993.4798238003</v>
      </c>
      <c r="E95" s="10">
        <f t="shared" si="24"/>
        <v>536841.26886268356</v>
      </c>
      <c r="F95" s="10">
        <f t="shared" si="18"/>
        <v>131306.32641114999</v>
      </c>
      <c r="G95" s="10">
        <f t="shared" si="19"/>
        <v>105045.06112891999</v>
      </c>
      <c r="H95" s="10">
        <f t="shared" si="20"/>
        <v>78783.795846689987</v>
      </c>
      <c r="I95" s="22">
        <f t="shared" si="25"/>
        <v>668147.59527383349</v>
      </c>
      <c r="J95" s="22">
        <f t="shared" si="26"/>
        <v>183828.85697560996</v>
      </c>
      <c r="K95" s="10">
        <f t="shared" si="27"/>
        <v>484318.73829822353</v>
      </c>
      <c r="L95" s="10">
        <f t="shared" si="21"/>
        <v>6126.2029115612631</v>
      </c>
    </row>
    <row r="96" spans="1:12" x14ac:dyDescent="0.3">
      <c r="A96">
        <v>76</v>
      </c>
      <c r="B96" s="16">
        <f t="shared" si="22"/>
        <v>197488488.33466032</v>
      </c>
      <c r="C96" s="18">
        <f t="shared" si="17"/>
        <v>2896206.8344937004</v>
      </c>
      <c r="D96" s="16">
        <f t="shared" si="23"/>
        <v>1821993.4798238003</v>
      </c>
      <c r="E96" s="10">
        <f t="shared" si="24"/>
        <v>536841.26886268356</v>
      </c>
      <c r="F96" s="10">
        <f t="shared" si="18"/>
        <v>131306.32641114999</v>
      </c>
      <c r="G96" s="10">
        <f t="shared" si="19"/>
        <v>105045.06112891999</v>
      </c>
      <c r="H96" s="10">
        <f t="shared" si="20"/>
        <v>78783.795846689987</v>
      </c>
      <c r="I96" s="22">
        <f t="shared" si="25"/>
        <v>668147.59527383349</v>
      </c>
      <c r="J96" s="22">
        <f t="shared" si="26"/>
        <v>183828.85697560996</v>
      </c>
      <c r="K96" s="10">
        <f t="shared" si="27"/>
        <v>484318.73829822353</v>
      </c>
      <c r="L96" s="10">
        <f t="shared" si="21"/>
        <v>5779.4367090200594</v>
      </c>
    </row>
    <row r="97" spans="1:12" x14ac:dyDescent="0.3">
      <c r="A97">
        <v>77</v>
      </c>
      <c r="B97" s="16">
        <f t="shared" si="22"/>
        <v>198562701.68933022</v>
      </c>
      <c r="C97" s="18">
        <f t="shared" si="17"/>
        <v>2896206.8344937004</v>
      </c>
      <c r="D97" s="16">
        <f t="shared" si="23"/>
        <v>1821993.4798238003</v>
      </c>
      <c r="E97" s="10">
        <f t="shared" si="24"/>
        <v>536841.26886268356</v>
      </c>
      <c r="F97" s="10">
        <f t="shared" si="18"/>
        <v>131306.32641114999</v>
      </c>
      <c r="G97" s="10">
        <f t="shared" si="19"/>
        <v>105045.06112891999</v>
      </c>
      <c r="H97" s="10">
        <f t="shared" si="20"/>
        <v>78783.795846689987</v>
      </c>
      <c r="I97" s="22">
        <f t="shared" si="25"/>
        <v>668147.59527383349</v>
      </c>
      <c r="J97" s="22">
        <f t="shared" si="26"/>
        <v>183828.85697560996</v>
      </c>
      <c r="K97" s="10">
        <f t="shared" si="27"/>
        <v>484318.73829822353</v>
      </c>
      <c r="L97" s="10">
        <f t="shared" si="21"/>
        <v>5452.2987820943954</v>
      </c>
    </row>
    <row r="98" spans="1:12" x14ac:dyDescent="0.3">
      <c r="A98">
        <v>78</v>
      </c>
      <c r="B98" s="16">
        <f t="shared" si="22"/>
        <v>199636915.04400012</v>
      </c>
      <c r="C98" s="18">
        <f t="shared" si="17"/>
        <v>2896206.8344937004</v>
      </c>
      <c r="D98" s="16">
        <f t="shared" si="23"/>
        <v>1821993.4798238003</v>
      </c>
      <c r="E98" s="10">
        <f t="shared" si="24"/>
        <v>536841.26886268356</v>
      </c>
      <c r="F98" s="10">
        <f t="shared" si="18"/>
        <v>131306.32641114999</v>
      </c>
      <c r="G98" s="10">
        <f t="shared" si="19"/>
        <v>105045.06112891999</v>
      </c>
      <c r="H98" s="10">
        <f t="shared" si="20"/>
        <v>78783.795846689987</v>
      </c>
      <c r="I98" s="22">
        <f t="shared" si="25"/>
        <v>668147.59527383349</v>
      </c>
      <c r="J98" s="22">
        <f t="shared" si="26"/>
        <v>183828.85697560996</v>
      </c>
      <c r="K98" s="10">
        <f t="shared" si="27"/>
        <v>484318.73829822353</v>
      </c>
      <c r="L98" s="10">
        <f t="shared" si="21"/>
        <v>5143.6780963154679</v>
      </c>
    </row>
    <row r="99" spans="1:12" x14ac:dyDescent="0.3">
      <c r="A99">
        <v>79</v>
      </c>
      <c r="B99" s="16">
        <f t="shared" si="22"/>
        <v>200711128.39867002</v>
      </c>
      <c r="C99" s="18">
        <f t="shared" si="17"/>
        <v>2896206.8344937004</v>
      </c>
      <c r="D99" s="16">
        <f t="shared" si="23"/>
        <v>1821993.4798238003</v>
      </c>
      <c r="E99" s="10">
        <f t="shared" si="24"/>
        <v>536841.26886268356</v>
      </c>
      <c r="F99" s="10">
        <f t="shared" si="18"/>
        <v>131306.32641114999</v>
      </c>
      <c r="G99" s="10">
        <f t="shared" si="19"/>
        <v>105045.06112891999</v>
      </c>
      <c r="H99" s="10">
        <f t="shared" si="20"/>
        <v>78783.795846689987</v>
      </c>
      <c r="I99" s="22">
        <f t="shared" si="25"/>
        <v>668147.59527383349</v>
      </c>
      <c r="J99" s="22">
        <f t="shared" si="26"/>
        <v>183828.85697560996</v>
      </c>
      <c r="K99" s="10">
        <f t="shared" si="27"/>
        <v>484318.73829822353</v>
      </c>
      <c r="L99" s="10">
        <f t="shared" si="21"/>
        <v>4852.526505957987</v>
      </c>
    </row>
    <row r="100" spans="1:12" x14ac:dyDescent="0.3">
      <c r="A100">
        <v>80</v>
      </c>
      <c r="B100" s="16">
        <f t="shared" si="22"/>
        <v>201785341.75333992</v>
      </c>
      <c r="C100" s="18">
        <f t="shared" si="17"/>
        <v>2896206.8344937004</v>
      </c>
      <c r="D100" s="16">
        <f t="shared" si="23"/>
        <v>1821993.4798238003</v>
      </c>
      <c r="E100" s="10">
        <f t="shared" si="24"/>
        <v>536841.26886268356</v>
      </c>
      <c r="F100" s="10">
        <f t="shared" si="18"/>
        <v>131306.32641114999</v>
      </c>
      <c r="G100" s="10">
        <f t="shared" si="19"/>
        <v>105045.06112891999</v>
      </c>
      <c r="H100" s="10">
        <f t="shared" si="20"/>
        <v>78783.795846689987</v>
      </c>
      <c r="I100" s="22">
        <f t="shared" si="25"/>
        <v>668147.59527383349</v>
      </c>
      <c r="J100" s="22">
        <f t="shared" si="26"/>
        <v>183828.85697560996</v>
      </c>
      <c r="K100" s="10">
        <f t="shared" si="27"/>
        <v>484318.73829822353</v>
      </c>
      <c r="L100" s="10">
        <f t="shared" si="21"/>
        <v>4577.8551942999884</v>
      </c>
    </row>
    <row r="101" spans="1:12" x14ac:dyDescent="0.3">
      <c r="A101">
        <v>81</v>
      </c>
      <c r="B101" s="16">
        <f t="shared" si="22"/>
        <v>202859555.10800982</v>
      </c>
      <c r="C101" s="18">
        <f t="shared" si="17"/>
        <v>2896206.8344937004</v>
      </c>
      <c r="D101" s="16">
        <f t="shared" si="23"/>
        <v>1821993.4798238003</v>
      </c>
      <c r="E101" s="10">
        <f t="shared" si="24"/>
        <v>536841.26886268356</v>
      </c>
      <c r="F101" s="10">
        <f t="shared" si="18"/>
        <v>131306.32641114999</v>
      </c>
      <c r="G101" s="10">
        <f t="shared" si="19"/>
        <v>105045.06112891999</v>
      </c>
      <c r="H101" s="10">
        <f t="shared" si="20"/>
        <v>78783.795846689987</v>
      </c>
      <c r="I101" s="22">
        <f t="shared" si="25"/>
        <v>668147.59527383349</v>
      </c>
      <c r="J101" s="22">
        <f t="shared" si="26"/>
        <v>183828.85697560996</v>
      </c>
      <c r="K101" s="10">
        <f t="shared" si="27"/>
        <v>484318.73829822353</v>
      </c>
      <c r="L101" s="10">
        <f t="shared" si="21"/>
        <v>4318.7313153773475</v>
      </c>
    </row>
    <row r="102" spans="1:12" x14ac:dyDescent="0.3">
      <c r="A102">
        <v>82</v>
      </c>
      <c r="B102" s="16">
        <f t="shared" si="22"/>
        <v>203933768.46267971</v>
      </c>
      <c r="C102" s="18">
        <f t="shared" si="17"/>
        <v>2896206.8344937004</v>
      </c>
      <c r="D102" s="16">
        <f t="shared" si="23"/>
        <v>1821993.4798238003</v>
      </c>
      <c r="E102" s="10">
        <f t="shared" si="24"/>
        <v>536841.26886268356</v>
      </c>
      <c r="F102" s="10">
        <f t="shared" si="18"/>
        <v>131306.32641114999</v>
      </c>
      <c r="G102" s="10">
        <f t="shared" si="19"/>
        <v>105045.06112891999</v>
      </c>
      <c r="H102" s="10">
        <f t="shared" si="20"/>
        <v>78783.795846689987</v>
      </c>
      <c r="I102" s="22">
        <f t="shared" si="25"/>
        <v>668147.59527383349</v>
      </c>
      <c r="J102" s="22">
        <f t="shared" si="26"/>
        <v>183828.85697560996</v>
      </c>
      <c r="K102" s="10">
        <f t="shared" si="27"/>
        <v>484318.73829822353</v>
      </c>
      <c r="L102" s="10">
        <f t="shared" si="21"/>
        <v>4074.2748258276861</v>
      </c>
    </row>
    <row r="103" spans="1:12" x14ac:dyDescent="0.3">
      <c r="A103">
        <v>83</v>
      </c>
      <c r="B103" s="16">
        <f t="shared" si="22"/>
        <v>205007981.81734961</v>
      </c>
      <c r="C103" s="18">
        <f t="shared" si="17"/>
        <v>2896206.8344937004</v>
      </c>
      <c r="D103" s="16">
        <f t="shared" si="23"/>
        <v>1821993.4798238003</v>
      </c>
      <c r="E103" s="10">
        <f t="shared" si="24"/>
        <v>536841.26886268356</v>
      </c>
      <c r="F103" s="10">
        <f t="shared" si="18"/>
        <v>131306.32641114999</v>
      </c>
      <c r="G103" s="10">
        <f t="shared" si="19"/>
        <v>105045.06112891999</v>
      </c>
      <c r="H103" s="10">
        <f t="shared" si="20"/>
        <v>78783.795846689987</v>
      </c>
      <c r="I103" s="22">
        <f t="shared" si="25"/>
        <v>668147.59527383349</v>
      </c>
      <c r="J103" s="22">
        <f t="shared" si="26"/>
        <v>183828.85697560996</v>
      </c>
      <c r="K103" s="10">
        <f t="shared" si="27"/>
        <v>484318.73829822353</v>
      </c>
      <c r="L103" s="10">
        <f t="shared" si="21"/>
        <v>3843.6554960638546</v>
      </c>
    </row>
    <row r="104" spans="1:12" x14ac:dyDescent="0.3">
      <c r="A104">
        <v>84</v>
      </c>
      <c r="B104" s="16">
        <f t="shared" si="22"/>
        <v>206082195.17201951</v>
      </c>
      <c r="C104" s="18">
        <f t="shared" si="17"/>
        <v>2896206.8344937004</v>
      </c>
      <c r="D104" s="16">
        <f t="shared" si="23"/>
        <v>1821993.4798238003</v>
      </c>
      <c r="E104" s="10">
        <f t="shared" si="24"/>
        <v>536841.26886268356</v>
      </c>
      <c r="F104" s="10">
        <f t="shared" si="18"/>
        <v>131306.32641114999</v>
      </c>
      <c r="G104" s="10">
        <f t="shared" si="19"/>
        <v>105045.06112891999</v>
      </c>
      <c r="H104" s="10">
        <f t="shared" si="20"/>
        <v>78783.795846689987</v>
      </c>
      <c r="I104" s="22">
        <f t="shared" si="25"/>
        <v>668147.59527383349</v>
      </c>
      <c r="J104" s="22">
        <f t="shared" si="26"/>
        <v>183828.85697560996</v>
      </c>
      <c r="K104" s="10">
        <f t="shared" si="27"/>
        <v>484318.73829822353</v>
      </c>
      <c r="L104" s="10">
        <f t="shared" si="21"/>
        <v>3626.0900906262777</v>
      </c>
    </row>
    <row r="105" spans="1:12" x14ac:dyDescent="0.3">
      <c r="A105">
        <v>85</v>
      </c>
      <c r="B105" s="16">
        <f t="shared" si="22"/>
        <v>207156408.52668941</v>
      </c>
      <c r="C105" s="18">
        <f t="shared" si="17"/>
        <v>2896206.8344937004</v>
      </c>
      <c r="D105" s="16">
        <f t="shared" si="23"/>
        <v>1821993.4798238003</v>
      </c>
      <c r="E105" s="10">
        <f t="shared" si="24"/>
        <v>536841.26886268356</v>
      </c>
      <c r="F105" s="10">
        <f t="shared" si="18"/>
        <v>131306.32641114999</v>
      </c>
      <c r="G105" s="10">
        <f t="shared" si="19"/>
        <v>105045.06112891999</v>
      </c>
      <c r="H105" s="10">
        <f t="shared" si="20"/>
        <v>78783.795846689987</v>
      </c>
      <c r="I105" s="22">
        <f t="shared" si="25"/>
        <v>668147.59527383349</v>
      </c>
      <c r="J105" s="22">
        <f t="shared" si="26"/>
        <v>183828.85697560996</v>
      </c>
      <c r="K105" s="10">
        <f t="shared" si="27"/>
        <v>484318.73829822353</v>
      </c>
      <c r="L105" s="10">
        <f t="shared" si="21"/>
        <v>3420.8397081379971</v>
      </c>
    </row>
    <row r="106" spans="1:12" x14ac:dyDescent="0.3">
      <c r="A106">
        <v>86</v>
      </c>
      <c r="B106" s="16">
        <f t="shared" si="22"/>
        <v>208230621.88135931</v>
      </c>
      <c r="C106" s="18">
        <f t="shared" si="17"/>
        <v>2896206.8344937004</v>
      </c>
      <c r="D106" s="16">
        <f t="shared" si="23"/>
        <v>1821993.4798238003</v>
      </c>
      <c r="E106" s="10">
        <f t="shared" si="24"/>
        <v>536841.26886268356</v>
      </c>
      <c r="F106" s="10">
        <f t="shared" si="18"/>
        <v>131306.32641114999</v>
      </c>
      <c r="G106" s="10">
        <f t="shared" si="19"/>
        <v>105045.06112891999</v>
      </c>
      <c r="H106" s="10">
        <f t="shared" si="20"/>
        <v>78783.795846689987</v>
      </c>
      <c r="I106" s="22">
        <f t="shared" si="25"/>
        <v>668147.59527383349</v>
      </c>
      <c r="J106" s="22">
        <f t="shared" si="26"/>
        <v>183828.85697560996</v>
      </c>
      <c r="K106" s="10">
        <f t="shared" si="27"/>
        <v>484318.73829822353</v>
      </c>
      <c r="L106" s="10">
        <f t="shared" si="21"/>
        <v>3227.2072718282993</v>
      </c>
    </row>
    <row r="107" spans="1:12" x14ac:dyDescent="0.3">
      <c r="A107">
        <v>87</v>
      </c>
      <c r="B107" s="16">
        <f t="shared" si="22"/>
        <v>209304835.23602921</v>
      </c>
      <c r="C107" s="18">
        <f t="shared" si="17"/>
        <v>2896206.8344937004</v>
      </c>
      <c r="D107" s="16">
        <f t="shared" si="23"/>
        <v>1821993.4798238003</v>
      </c>
      <c r="E107" s="10">
        <f t="shared" si="24"/>
        <v>536841.26886268356</v>
      </c>
      <c r="F107" s="10">
        <f t="shared" si="18"/>
        <v>131306.32641114999</v>
      </c>
      <c r="G107" s="10">
        <f t="shared" si="19"/>
        <v>105045.06112891999</v>
      </c>
      <c r="H107" s="10">
        <f t="shared" si="20"/>
        <v>78783.795846689987</v>
      </c>
      <c r="I107" s="22">
        <f t="shared" si="25"/>
        <v>668147.59527383349</v>
      </c>
      <c r="J107" s="22">
        <f t="shared" si="26"/>
        <v>183828.85697560996</v>
      </c>
      <c r="K107" s="10">
        <f t="shared" si="27"/>
        <v>484318.73829822353</v>
      </c>
      <c r="L107" s="10">
        <f t="shared" si="21"/>
        <v>3044.5351621021687</v>
      </c>
    </row>
    <row r="108" spans="1:12" x14ac:dyDescent="0.3">
      <c r="A108">
        <v>88</v>
      </c>
      <c r="B108" s="16">
        <f t="shared" si="22"/>
        <v>210379048.59069911</v>
      </c>
      <c r="C108" s="18">
        <f t="shared" si="17"/>
        <v>2896206.8344937004</v>
      </c>
      <c r="D108" s="16">
        <f t="shared" si="23"/>
        <v>1821993.4798238003</v>
      </c>
      <c r="E108" s="10">
        <f t="shared" si="24"/>
        <v>536841.26886268356</v>
      </c>
      <c r="F108" s="10">
        <f t="shared" si="18"/>
        <v>131306.32641114999</v>
      </c>
      <c r="G108" s="10">
        <f t="shared" si="19"/>
        <v>105045.06112891999</v>
      </c>
      <c r="H108" s="10">
        <f t="shared" si="20"/>
        <v>78783.795846689987</v>
      </c>
      <c r="I108" s="22">
        <f t="shared" si="25"/>
        <v>668147.59527383349</v>
      </c>
      <c r="J108" s="22">
        <f t="shared" si="26"/>
        <v>183828.85697560996</v>
      </c>
      <c r="K108" s="10">
        <f t="shared" si="27"/>
        <v>484318.73829822353</v>
      </c>
      <c r="L108" s="10">
        <f t="shared" si="21"/>
        <v>2872.2029831152536</v>
      </c>
    </row>
    <row r="109" spans="1:12" x14ac:dyDescent="0.3">
      <c r="A109">
        <v>89</v>
      </c>
      <c r="B109" s="16">
        <f t="shared" si="22"/>
        <v>211453261.94536901</v>
      </c>
      <c r="C109" s="18">
        <f t="shared" si="17"/>
        <v>2896206.8344937004</v>
      </c>
      <c r="D109" s="16">
        <f t="shared" si="23"/>
        <v>1821993.4798238003</v>
      </c>
      <c r="E109" s="10">
        <f t="shared" si="24"/>
        <v>536841.26886268356</v>
      </c>
      <c r="F109" s="10">
        <f t="shared" si="18"/>
        <v>131306.32641114999</v>
      </c>
      <c r="G109" s="10">
        <f t="shared" si="19"/>
        <v>105045.06112891999</v>
      </c>
      <c r="H109" s="10">
        <f t="shared" si="20"/>
        <v>78783.795846689987</v>
      </c>
      <c r="I109" s="22">
        <f t="shared" si="25"/>
        <v>668147.59527383349</v>
      </c>
      <c r="J109" s="22">
        <f t="shared" si="26"/>
        <v>183828.85697560996</v>
      </c>
      <c r="K109" s="10">
        <f t="shared" si="27"/>
        <v>484318.73829822353</v>
      </c>
      <c r="L109" s="10">
        <f t="shared" si="21"/>
        <v>2709.6254557691072</v>
      </c>
    </row>
    <row r="110" spans="1:12" x14ac:dyDescent="0.3">
      <c r="A110">
        <v>90</v>
      </c>
      <c r="B110" s="16">
        <f t="shared" si="22"/>
        <v>212527475.3000389</v>
      </c>
      <c r="C110" s="18">
        <f t="shared" si="17"/>
        <v>2896206.8344937004</v>
      </c>
      <c r="D110" s="16">
        <f t="shared" si="23"/>
        <v>1821993.4798238003</v>
      </c>
      <c r="E110" s="10">
        <f t="shared" si="24"/>
        <v>536841.26886268356</v>
      </c>
      <c r="F110" s="10">
        <f t="shared" si="18"/>
        <v>131306.32641114999</v>
      </c>
      <c r="G110" s="10">
        <f t="shared" si="19"/>
        <v>105045.06112891999</v>
      </c>
      <c r="H110" s="10">
        <f t="shared" si="20"/>
        <v>78783.795846689987</v>
      </c>
      <c r="I110" s="22">
        <f t="shared" si="25"/>
        <v>668147.59527383349</v>
      </c>
      <c r="J110" s="22">
        <f t="shared" si="26"/>
        <v>183828.85697560996</v>
      </c>
      <c r="K110" s="10">
        <f t="shared" si="27"/>
        <v>484318.73829822353</v>
      </c>
      <c r="L110" s="10">
        <f t="shared" si="21"/>
        <v>2556.2504299708557</v>
      </c>
    </row>
    <row r="111" spans="1:12" x14ac:dyDescent="0.3">
      <c r="A111">
        <v>91</v>
      </c>
      <c r="B111" s="16">
        <f t="shared" si="22"/>
        <v>213601688.6547088</v>
      </c>
      <c r="C111" s="18">
        <f t="shared" si="17"/>
        <v>2896206.8344937004</v>
      </c>
      <c r="D111" s="16">
        <f t="shared" si="23"/>
        <v>1821993.4798238003</v>
      </c>
      <c r="E111" s="10">
        <f t="shared" si="24"/>
        <v>536841.26886268356</v>
      </c>
      <c r="F111" s="10">
        <f t="shared" si="18"/>
        <v>131306.32641114999</v>
      </c>
      <c r="G111" s="10">
        <f t="shared" si="19"/>
        <v>105045.06112891999</v>
      </c>
      <c r="H111" s="10">
        <f t="shared" si="20"/>
        <v>78783.795846689987</v>
      </c>
      <c r="I111" s="22">
        <f t="shared" si="25"/>
        <v>668147.59527383349</v>
      </c>
      <c r="J111" s="22">
        <f t="shared" si="26"/>
        <v>183828.85697560996</v>
      </c>
      <c r="K111" s="10">
        <f t="shared" si="27"/>
        <v>484318.73829822353</v>
      </c>
      <c r="L111" s="10">
        <f t="shared" si="21"/>
        <v>2411.5570094064674</v>
      </c>
    </row>
    <row r="112" spans="1:12" x14ac:dyDescent="0.3">
      <c r="A112">
        <v>92</v>
      </c>
      <c r="B112" s="16">
        <f t="shared" si="22"/>
        <v>214675902.0093787</v>
      </c>
      <c r="C112" s="18">
        <f t="shared" si="17"/>
        <v>2896206.8344937004</v>
      </c>
      <c r="D112" s="16">
        <f t="shared" si="23"/>
        <v>1821993.4798238003</v>
      </c>
      <c r="E112" s="10">
        <f t="shared" si="24"/>
        <v>536841.26886268356</v>
      </c>
      <c r="F112" s="10">
        <f t="shared" si="18"/>
        <v>131306.32641114999</v>
      </c>
      <c r="G112" s="10">
        <f t="shared" si="19"/>
        <v>105045.06112891999</v>
      </c>
      <c r="H112" s="10">
        <f t="shared" si="20"/>
        <v>78783.795846689987</v>
      </c>
      <c r="I112" s="22">
        <f t="shared" si="25"/>
        <v>668147.59527383349</v>
      </c>
      <c r="J112" s="22">
        <f t="shared" si="26"/>
        <v>183828.85697560996</v>
      </c>
      <c r="K112" s="10">
        <f t="shared" si="27"/>
        <v>484318.73829822353</v>
      </c>
      <c r="L112" s="10">
        <f t="shared" si="21"/>
        <v>2275.0537824589314</v>
      </c>
    </row>
    <row r="113" spans="1:15" x14ac:dyDescent="0.3">
      <c r="A113">
        <v>93</v>
      </c>
      <c r="B113" s="16">
        <f t="shared" si="22"/>
        <v>215750115.3640486</v>
      </c>
      <c r="C113" s="18">
        <f t="shared" si="17"/>
        <v>2896206.8344937004</v>
      </c>
      <c r="D113" s="16">
        <f t="shared" si="23"/>
        <v>1821993.4798238003</v>
      </c>
      <c r="E113" s="10">
        <f t="shared" si="24"/>
        <v>536841.26886268356</v>
      </c>
      <c r="F113" s="10">
        <f t="shared" si="18"/>
        <v>131306.32641114999</v>
      </c>
      <c r="G113" s="10">
        <f t="shared" si="19"/>
        <v>105045.06112891999</v>
      </c>
      <c r="H113" s="10">
        <f t="shared" si="20"/>
        <v>78783.795846689987</v>
      </c>
      <c r="I113" s="22">
        <f t="shared" si="25"/>
        <v>668147.59527383349</v>
      </c>
      <c r="J113" s="22">
        <f t="shared" si="26"/>
        <v>183828.85697560996</v>
      </c>
      <c r="K113" s="10">
        <f t="shared" si="27"/>
        <v>484318.73829822353</v>
      </c>
      <c r="L113" s="10">
        <f t="shared" si="21"/>
        <v>2146.2771532631427</v>
      </c>
    </row>
    <row r="114" spans="1:15" x14ac:dyDescent="0.3">
      <c r="A114">
        <v>94</v>
      </c>
      <c r="B114" s="16">
        <f t="shared" si="22"/>
        <v>216824328.7187185</v>
      </c>
      <c r="C114" s="18">
        <f t="shared" si="17"/>
        <v>2896206.8344937004</v>
      </c>
      <c r="D114" s="16">
        <f t="shared" si="23"/>
        <v>1821993.4798238003</v>
      </c>
      <c r="E114" s="10">
        <f t="shared" si="24"/>
        <v>536841.26886268356</v>
      </c>
      <c r="F114" s="10">
        <f t="shared" si="18"/>
        <v>131306.32641114999</v>
      </c>
      <c r="G114" s="10">
        <f t="shared" si="19"/>
        <v>105045.06112891999</v>
      </c>
      <c r="H114" s="10">
        <f t="shared" si="20"/>
        <v>78783.795846689987</v>
      </c>
      <c r="I114" s="22">
        <f t="shared" si="25"/>
        <v>668147.59527383349</v>
      </c>
      <c r="J114" s="22">
        <f t="shared" si="26"/>
        <v>183828.85697560996</v>
      </c>
      <c r="K114" s="10">
        <f t="shared" si="27"/>
        <v>484318.73829822353</v>
      </c>
      <c r="L114" s="10">
        <f t="shared" si="21"/>
        <v>2024.7897672293798</v>
      </c>
    </row>
    <row r="115" spans="1:15" x14ac:dyDescent="0.3">
      <c r="A115">
        <v>95</v>
      </c>
      <c r="B115" s="16">
        <f t="shared" si="22"/>
        <v>217898542.0733884</v>
      </c>
      <c r="C115" s="18">
        <f t="shared" si="17"/>
        <v>2896206.8344937004</v>
      </c>
      <c r="D115" s="16">
        <f t="shared" si="23"/>
        <v>1821993.4798238003</v>
      </c>
      <c r="E115" s="10">
        <f t="shared" si="24"/>
        <v>536841.26886268356</v>
      </c>
      <c r="F115" s="10">
        <f t="shared" si="18"/>
        <v>131306.32641114999</v>
      </c>
      <c r="G115" s="10">
        <f t="shared" si="19"/>
        <v>105045.06112891999</v>
      </c>
      <c r="H115" s="10">
        <f t="shared" si="20"/>
        <v>78783.795846689987</v>
      </c>
      <c r="I115" s="22">
        <f t="shared" si="25"/>
        <v>668147.59527383349</v>
      </c>
      <c r="J115" s="22">
        <f t="shared" si="26"/>
        <v>183828.85697560996</v>
      </c>
      <c r="K115" s="10">
        <f t="shared" si="27"/>
        <v>484318.73829822353</v>
      </c>
      <c r="L115" s="10">
        <f t="shared" si="21"/>
        <v>1910.1790256880938</v>
      </c>
    </row>
    <row r="116" spans="1:15" x14ac:dyDescent="0.3">
      <c r="A116">
        <v>96</v>
      </c>
      <c r="B116" s="16">
        <f t="shared" si="22"/>
        <v>218972755.4280583</v>
      </c>
      <c r="C116" s="18">
        <f t="shared" si="17"/>
        <v>2896206.8344937004</v>
      </c>
      <c r="D116" s="16">
        <f t="shared" si="23"/>
        <v>1821993.4798238003</v>
      </c>
      <c r="E116" s="10">
        <f t="shared" si="24"/>
        <v>536841.26886268356</v>
      </c>
      <c r="F116" s="10">
        <f t="shared" si="18"/>
        <v>131306.32641114999</v>
      </c>
      <c r="G116" s="10">
        <f t="shared" si="19"/>
        <v>105045.06112891999</v>
      </c>
      <c r="H116" s="10">
        <f t="shared" si="20"/>
        <v>78783.795846689987</v>
      </c>
      <c r="I116" s="22">
        <f t="shared" si="25"/>
        <v>668147.59527383349</v>
      </c>
      <c r="J116" s="22">
        <f t="shared" si="26"/>
        <v>183828.85697560996</v>
      </c>
      <c r="K116" s="10">
        <f t="shared" si="27"/>
        <v>484318.73829822353</v>
      </c>
      <c r="L116" s="10">
        <f t="shared" ref="L116:L120" si="28">K116/(1+$B$7)^A116</f>
        <v>1802.0556846114093</v>
      </c>
    </row>
    <row r="117" spans="1:15" x14ac:dyDescent="0.3">
      <c r="A117">
        <v>97</v>
      </c>
      <c r="B117" s="16">
        <f t="shared" si="22"/>
        <v>220046968.7827282</v>
      </c>
      <c r="C117" s="18">
        <f t="shared" si="17"/>
        <v>2896206.8344937004</v>
      </c>
      <c r="D117" s="16">
        <f t="shared" si="23"/>
        <v>1821993.4798238003</v>
      </c>
      <c r="E117" s="10">
        <f t="shared" si="24"/>
        <v>536841.26886268356</v>
      </c>
      <c r="F117" s="10">
        <f t="shared" si="18"/>
        <v>131306.32641114999</v>
      </c>
      <c r="G117" s="10">
        <f t="shared" si="19"/>
        <v>105045.06112891999</v>
      </c>
      <c r="H117" s="10">
        <f t="shared" si="20"/>
        <v>78783.795846689987</v>
      </c>
      <c r="I117" s="22">
        <f t="shared" si="25"/>
        <v>668147.59527383349</v>
      </c>
      <c r="J117" s="22">
        <f t="shared" si="26"/>
        <v>183828.85697560996</v>
      </c>
      <c r="K117" s="10">
        <f t="shared" si="27"/>
        <v>484318.73829822353</v>
      </c>
      <c r="L117" s="10">
        <f t="shared" si="28"/>
        <v>1700.0525326522732</v>
      </c>
    </row>
    <row r="118" spans="1:15" x14ac:dyDescent="0.3">
      <c r="A118">
        <v>98</v>
      </c>
      <c r="B118" s="16">
        <f t="shared" si="22"/>
        <v>221121182.13739809</v>
      </c>
      <c r="C118" s="18">
        <f t="shared" si="17"/>
        <v>2896206.8344937004</v>
      </c>
      <c r="D118" s="16">
        <f t="shared" si="23"/>
        <v>1821993.4798238003</v>
      </c>
      <c r="E118" s="10">
        <f t="shared" si="24"/>
        <v>536841.26886268356</v>
      </c>
      <c r="F118" s="10">
        <f t="shared" si="18"/>
        <v>131306.32641114999</v>
      </c>
      <c r="G118" s="10">
        <f t="shared" si="19"/>
        <v>105045.06112891999</v>
      </c>
      <c r="H118" s="10">
        <f t="shared" si="20"/>
        <v>78783.795846689987</v>
      </c>
      <c r="I118" s="22">
        <f t="shared" si="25"/>
        <v>668147.59527383349</v>
      </c>
      <c r="J118" s="22">
        <f t="shared" si="26"/>
        <v>183828.85697560996</v>
      </c>
      <c r="K118" s="10">
        <f t="shared" si="27"/>
        <v>484318.73829822353</v>
      </c>
      <c r="L118" s="10">
        <f t="shared" si="28"/>
        <v>1603.8231440115783</v>
      </c>
    </row>
    <row r="119" spans="1:15" x14ac:dyDescent="0.3">
      <c r="A119">
        <v>99</v>
      </c>
      <c r="B119" s="16">
        <f t="shared" si="22"/>
        <v>222195395.49206799</v>
      </c>
      <c r="C119" s="18">
        <f t="shared" si="17"/>
        <v>2896206.8344937004</v>
      </c>
      <c r="D119" s="16">
        <f t="shared" si="23"/>
        <v>1821993.4798238003</v>
      </c>
      <c r="E119" s="10">
        <f t="shared" si="24"/>
        <v>536841.26886268356</v>
      </c>
      <c r="F119" s="10">
        <f t="shared" si="18"/>
        <v>131306.32641114999</v>
      </c>
      <c r="G119" s="10">
        <f t="shared" si="19"/>
        <v>105045.06112891999</v>
      </c>
      <c r="H119" s="10">
        <f t="shared" si="20"/>
        <v>78783.795846689987</v>
      </c>
      <c r="I119" s="22">
        <f t="shared" si="25"/>
        <v>668147.59527383349</v>
      </c>
      <c r="J119" s="22">
        <f t="shared" si="26"/>
        <v>183828.85697560996</v>
      </c>
      <c r="K119" s="10">
        <f t="shared" si="27"/>
        <v>484318.73829822353</v>
      </c>
      <c r="L119" s="10">
        <f t="shared" si="28"/>
        <v>1513.0407018977151</v>
      </c>
    </row>
    <row r="120" spans="1:15" x14ac:dyDescent="0.3">
      <c r="A120" s="15">
        <v>100</v>
      </c>
      <c r="B120" s="17">
        <f t="shared" si="22"/>
        <v>223269608.84673789</v>
      </c>
      <c r="C120" s="19">
        <f t="shared" si="17"/>
        <v>2896206.8344937004</v>
      </c>
      <c r="D120" s="17">
        <f t="shared" si="23"/>
        <v>1821993.4798238003</v>
      </c>
      <c r="E120" s="12">
        <f t="shared" si="24"/>
        <v>536841.26886268356</v>
      </c>
      <c r="F120" s="12">
        <f t="shared" si="18"/>
        <v>131306.32641114999</v>
      </c>
      <c r="G120" s="12">
        <f t="shared" si="19"/>
        <v>105045.06112891999</v>
      </c>
      <c r="H120" s="12">
        <f t="shared" si="20"/>
        <v>78783.795846689987</v>
      </c>
      <c r="I120" s="23">
        <f t="shared" si="25"/>
        <v>668147.59527383349</v>
      </c>
      <c r="J120" s="23">
        <f t="shared" si="26"/>
        <v>183828.85697560996</v>
      </c>
      <c r="K120" s="12">
        <f t="shared" si="27"/>
        <v>484318.73829822353</v>
      </c>
      <c r="L120" s="12">
        <f t="shared" si="28"/>
        <v>1427.3968885827501</v>
      </c>
    </row>
    <row r="121" spans="1:15" x14ac:dyDescent="0.3">
      <c r="O121" s="7">
        <f>SUM(L20:L120)</f>
        <v>8532507.7617922276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80" zoomScaleNormal="80" workbookViewId="0">
      <selection activeCell="D21" sqref="D21"/>
    </sheetView>
  </sheetViews>
  <sheetFormatPr defaultRowHeight="14.4" x14ac:dyDescent="0.3"/>
  <cols>
    <col min="1" max="1" width="72.109375" bestFit="1" customWidth="1"/>
    <col min="2" max="2" width="37.21875" style="13" bestFit="1" customWidth="1"/>
    <col min="3" max="3" width="17.88671875" customWidth="1"/>
    <col min="4" max="4" width="17" customWidth="1"/>
    <col min="5" max="5" width="18.109375" style="13" customWidth="1"/>
    <col min="6" max="6" width="17.21875" customWidth="1"/>
    <col min="7" max="7" width="12.21875" customWidth="1"/>
    <col min="8" max="8" width="12.109375" customWidth="1"/>
    <col min="9" max="9" width="11.77734375" customWidth="1"/>
    <col min="10" max="10" width="16.109375" customWidth="1"/>
    <col min="11" max="11" width="12.21875" customWidth="1"/>
    <col min="12" max="12" width="13.5546875" customWidth="1"/>
    <col min="13" max="13" width="12.33203125" bestFit="1" customWidth="1"/>
    <col min="14" max="14" width="10.77734375" bestFit="1" customWidth="1"/>
  </cols>
  <sheetData>
    <row r="1" spans="1:8" x14ac:dyDescent="0.3">
      <c r="C1" s="35" t="s">
        <v>21</v>
      </c>
      <c r="D1" s="35"/>
      <c r="E1" s="35"/>
    </row>
    <row r="2" spans="1:8" x14ac:dyDescent="0.3">
      <c r="A2" s="29" t="s">
        <v>37</v>
      </c>
      <c r="B2" s="28" t="s">
        <v>19</v>
      </c>
      <c r="C2" s="28" t="s">
        <v>49</v>
      </c>
      <c r="D2" s="28" t="s">
        <v>39</v>
      </c>
      <c r="E2" s="28" t="s">
        <v>34</v>
      </c>
      <c r="F2" s="28" t="s">
        <v>50</v>
      </c>
    </row>
    <row r="3" spans="1:8" x14ac:dyDescent="0.3">
      <c r="A3" s="30" t="s">
        <v>43</v>
      </c>
      <c r="B3" s="31">
        <v>3748.1670024399991</v>
      </c>
      <c r="C3" s="32">
        <v>5676.509765625</v>
      </c>
      <c r="D3" s="32">
        <f t="shared" ref="D3:D8" si="0">C3*B3</f>
        <v>21276506.592544038</v>
      </c>
      <c r="E3" s="32">
        <f t="shared" ref="E3:E8" si="1">D3*0.165</f>
        <v>3510623.5877697663</v>
      </c>
      <c r="F3" s="32">
        <f t="shared" ref="F3:F7" si="2">E3/B3</f>
        <v>936.62411132812497</v>
      </c>
      <c r="H3" s="34">
        <v>2.5000000000000001E-2</v>
      </c>
    </row>
    <row r="4" spans="1:8" x14ac:dyDescent="0.3">
      <c r="A4" s="30" t="s">
        <v>44</v>
      </c>
      <c r="B4" s="31">
        <v>5722.0199445299986</v>
      </c>
      <c r="C4" s="32">
        <v>4730.08984375</v>
      </c>
      <c r="D4" s="32">
        <f t="shared" si="0"/>
        <v>27065668.425356284</v>
      </c>
      <c r="E4" s="32">
        <f t="shared" si="1"/>
        <v>4465835.2901837872</v>
      </c>
      <c r="F4" s="32">
        <f t="shared" si="2"/>
        <v>780.4648242187501</v>
      </c>
    </row>
    <row r="5" spans="1:8" x14ac:dyDescent="0.3">
      <c r="A5" s="30" t="s">
        <v>45</v>
      </c>
      <c r="B5" s="31">
        <v>1529.7087188300002</v>
      </c>
      <c r="C5" s="32">
        <v>4550.43017578125</v>
      </c>
      <c r="D5" s="32">
        <f t="shared" si="0"/>
        <v>6960832.7143197088</v>
      </c>
      <c r="E5" s="32">
        <f t="shared" si="1"/>
        <v>1148537.397862752</v>
      </c>
      <c r="F5" s="32">
        <f t="shared" si="2"/>
        <v>750.82097900390625</v>
      </c>
    </row>
    <row r="6" spans="1:8" x14ac:dyDescent="0.3">
      <c r="A6" s="30" t="s">
        <v>46</v>
      </c>
      <c r="B6" s="31">
        <v>1271.6804126400002</v>
      </c>
      <c r="C6" s="32">
        <v>1667.65002441406</v>
      </c>
      <c r="D6" s="32">
        <f t="shared" si="0"/>
        <v>2120717.8711859784</v>
      </c>
      <c r="E6" s="32">
        <f t="shared" si="1"/>
        <v>349918.44874568644</v>
      </c>
      <c r="F6" s="32">
        <f t="shared" si="2"/>
        <v>275.16225402831992</v>
      </c>
    </row>
    <row r="7" spans="1:8" x14ac:dyDescent="0.3">
      <c r="A7" s="30" t="s">
        <v>47</v>
      </c>
      <c r="B7" s="31">
        <v>6459.7111097400002</v>
      </c>
      <c r="C7" s="32">
        <v>3121.15991210938</v>
      </c>
      <c r="D7" s="32">
        <f t="shared" si="0"/>
        <v>20161791.359528083</v>
      </c>
      <c r="E7" s="32">
        <f t="shared" si="1"/>
        <v>3326695.5743221338</v>
      </c>
      <c r="F7" s="32">
        <f t="shared" si="2"/>
        <v>514.99138549804763</v>
      </c>
    </row>
    <row r="8" spans="1:8" x14ac:dyDescent="0.3">
      <c r="A8" s="30" t="s">
        <v>48</v>
      </c>
      <c r="B8" s="31">
        <v>7529.9780940499995</v>
      </c>
      <c r="C8" s="32">
        <v>5081.39013671875</v>
      </c>
      <c r="D8" s="32">
        <f t="shared" si="0"/>
        <v>38262756.416813917</v>
      </c>
      <c r="E8" s="32">
        <f t="shared" si="1"/>
        <v>6313354.8087742971</v>
      </c>
      <c r="F8" s="32">
        <f>E8/B8</f>
        <v>838.42937255859385</v>
      </c>
    </row>
    <row r="9" spans="1:8" x14ac:dyDescent="0.3">
      <c r="B9" s="16">
        <f>SUM(B3:B8)</f>
        <v>26261.265282229997</v>
      </c>
      <c r="C9" s="18">
        <f>SUMPRODUCT(C3:C8,B3:B8)/B9</f>
        <v>4411.3744000803399</v>
      </c>
      <c r="D9" s="16">
        <f>SUM(D3:D8)</f>
        <v>115848273.37974802</v>
      </c>
      <c r="E9" s="16">
        <f>SUM(E3:E8)</f>
        <v>19114965.107658423</v>
      </c>
      <c r="F9" s="33">
        <f>SUMPRODUCT(F3:F8,B3:B8)/B9</f>
        <v>727.87677601325618</v>
      </c>
    </row>
    <row r="10" spans="1:8" x14ac:dyDescent="0.3">
      <c r="C10" s="14">
        <f>C9*H3</f>
        <v>110.2843600020085</v>
      </c>
      <c r="F10" s="14">
        <f>F9*H3</f>
        <v>18.196919400331407</v>
      </c>
    </row>
    <row r="12" spans="1:8" x14ac:dyDescent="0.3">
      <c r="A12" s="13"/>
      <c r="C12" s="13"/>
      <c r="D12" s="35" t="s">
        <v>21</v>
      </c>
      <c r="E12" s="35"/>
    </row>
    <row r="13" spans="1:8" x14ac:dyDescent="0.3">
      <c r="A13" s="15" t="s">
        <v>22</v>
      </c>
      <c r="B13" s="15"/>
      <c r="C13" s="15"/>
      <c r="D13" s="15" t="s">
        <v>38</v>
      </c>
      <c r="E13" s="15" t="s">
        <v>20</v>
      </c>
    </row>
    <row r="14" spans="1:8" x14ac:dyDescent="0.3">
      <c r="A14" s="20" t="s">
        <v>23</v>
      </c>
      <c r="B14" s="20"/>
      <c r="C14" s="21"/>
      <c r="D14" s="27">
        <f>C10</f>
        <v>110.2843600020085</v>
      </c>
      <c r="E14" s="27">
        <f>F10</f>
        <v>18.196919400331407</v>
      </c>
    </row>
    <row r="17" spans="1:4" x14ac:dyDescent="0.3">
      <c r="D17" s="14"/>
    </row>
    <row r="18" spans="1:4" x14ac:dyDescent="0.3">
      <c r="D18" s="14"/>
    </row>
    <row r="19" spans="1:4" x14ac:dyDescent="0.3">
      <c r="A19" t="s">
        <v>56</v>
      </c>
      <c r="B19" s="18">
        <v>4422943.1861138456</v>
      </c>
      <c r="C19" s="18">
        <v>51000</v>
      </c>
      <c r="D19">
        <f>B9/C19</f>
        <v>0.51492677023980382</v>
      </c>
    </row>
    <row r="20" spans="1:4" x14ac:dyDescent="0.3">
      <c r="D20" s="14">
        <f>B19*D19</f>
        <v>2277491.8497797502</v>
      </c>
    </row>
    <row r="21" spans="1:4" x14ac:dyDescent="0.3">
      <c r="D21" s="14">
        <f>D20*0.8</f>
        <v>1821993.4798238003</v>
      </c>
    </row>
  </sheetData>
  <mergeCells count="2">
    <mergeCell ref="C1:E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Merch Volume Inventory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2015-09-29T16:19:18Z</dcterms:modified>
</cp:coreProperties>
</file>