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87\Desktop\地热项目\"/>
    </mc:Choice>
  </mc:AlternateContent>
  <xr:revisionPtr revIDLastSave="0" documentId="13_ncr:1_{56303DE0-125D-4372-98EB-7318022373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Page" sheetId="7" r:id="rId1"/>
    <sheet name="Basic Data" sheetId="1" r:id="rId2"/>
    <sheet name="BE-Step 2" sheetId="3" r:id="rId3"/>
    <sheet name="BE-Step 3" sheetId="4" r:id="rId4"/>
    <sheet name="Project Emission" sheetId="5" r:id="rId5"/>
    <sheet name="ER" sheetId="6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4" l="1"/>
  <c r="E21" i="4"/>
  <c r="F21" i="4"/>
  <c r="G21" i="4"/>
  <c r="C21" i="4"/>
  <c r="B31" i="3"/>
  <c r="F20" i="3"/>
  <c r="D20" i="5"/>
  <c r="E20" i="5"/>
  <c r="F20" i="5"/>
  <c r="G20" i="5"/>
  <c r="C20" i="5"/>
  <c r="G20" i="3"/>
  <c r="B29" i="3"/>
  <c r="C7" i="1"/>
  <c r="B16" i="3"/>
  <c r="E16" i="3"/>
  <c r="D16" i="3"/>
  <c r="F16" i="3"/>
  <c r="B17" i="3"/>
  <c r="E17" i="3"/>
  <c r="D17" i="3"/>
  <c r="F17" i="3"/>
  <c r="B18" i="3"/>
  <c r="C18" i="3"/>
  <c r="E18" i="3"/>
  <c r="D18" i="3"/>
  <c r="F18" i="3"/>
  <c r="B19" i="3"/>
  <c r="E19" i="3"/>
  <c r="D19" i="3"/>
  <c r="F19" i="3"/>
  <c r="C17" i="4"/>
  <c r="D20" i="3"/>
  <c r="C18" i="4"/>
  <c r="C20" i="4"/>
  <c r="B20" i="3"/>
  <c r="C11" i="1"/>
  <c r="C20" i="3"/>
  <c r="C12" i="1"/>
  <c r="D16" i="5"/>
  <c r="E16" i="5"/>
  <c r="F16" i="5"/>
  <c r="G16" i="5"/>
  <c r="C16" i="5"/>
  <c r="D17" i="4"/>
  <c r="D18" i="4"/>
  <c r="D19" i="4"/>
  <c r="D20" i="4"/>
  <c r="E17" i="4"/>
  <c r="E18" i="4"/>
  <c r="E20" i="4"/>
  <c r="F17" i="4"/>
  <c r="F19" i="4"/>
  <c r="F18" i="4"/>
  <c r="F20" i="4"/>
  <c r="G17" i="4"/>
  <c r="G19" i="4"/>
  <c r="G18" i="4"/>
  <c r="G20" i="4"/>
  <c r="C6" i="1"/>
  <c r="E20" i="3"/>
  <c r="C17" i="5"/>
  <c r="C18" i="5"/>
  <c r="D18" i="5"/>
  <c r="D17" i="5"/>
  <c r="E18" i="5"/>
  <c r="E17" i="5"/>
  <c r="F18" i="5"/>
  <c r="F17" i="5"/>
  <c r="G18" i="5"/>
  <c r="G17" i="5"/>
  <c r="D6" i="6"/>
  <c r="C31" i="5"/>
  <c r="E6" i="6"/>
  <c r="G6" i="6"/>
  <c r="D7" i="6"/>
  <c r="D31" i="5"/>
  <c r="E7" i="6"/>
  <c r="G7" i="6"/>
  <c r="D8" i="6"/>
  <c r="E8" i="6"/>
  <c r="G8" i="6"/>
  <c r="D9" i="6"/>
  <c r="E9" i="6"/>
  <c r="G9" i="6"/>
  <c r="D10" i="6"/>
  <c r="E10" i="6"/>
  <c r="G10" i="6"/>
  <c r="D11" i="6"/>
  <c r="E11" i="6"/>
  <c r="G11" i="6"/>
  <c r="D13" i="6"/>
  <c r="E13" i="6"/>
  <c r="F13" i="6"/>
  <c r="G13" i="6"/>
  <c r="E31" i="5"/>
  <c r="F31" i="5"/>
  <c r="G31" i="5"/>
</calcChain>
</file>

<file path=xl/sharedStrings.xml><?xml version="1.0" encoding="utf-8"?>
<sst xmlns="http://schemas.openxmlformats.org/spreadsheetml/2006/main" count="116" uniqueCount="105">
  <si>
    <t>Parameters</t>
  </si>
  <si>
    <t>Value</t>
  </si>
  <si>
    <t>Unit</t>
  </si>
  <si>
    <t>Description</t>
  </si>
  <si>
    <r>
      <t>EF</t>
    </r>
    <r>
      <rPr>
        <vertAlign val="subscript"/>
        <sz val="12"/>
        <rFont val="Times New Roman"/>
        <family val="1"/>
      </rPr>
      <t>EL,j,y</t>
    </r>
  </si>
  <si>
    <r>
      <t>T</t>
    </r>
    <r>
      <rPr>
        <vertAlign val="subscript"/>
        <sz val="12"/>
        <rFont val="Times New Roman"/>
        <family val="1"/>
      </rPr>
      <t>j</t>
    </r>
  </si>
  <si>
    <t>hour</t>
  </si>
  <si>
    <t>CF</t>
  </si>
  <si>
    <t xml:space="preserve"> </t>
  </si>
  <si>
    <t xml:space="preserve">Conversion factor from GWh to TJ </t>
  </si>
  <si>
    <r>
      <t>HI</t>
    </r>
    <r>
      <rPr>
        <vertAlign val="subscript"/>
        <sz val="12"/>
        <rFont val="Times New Roman"/>
        <family val="1"/>
      </rPr>
      <t>m,residential</t>
    </r>
  </si>
  <si>
    <r>
      <t>A</t>
    </r>
    <r>
      <rPr>
        <vertAlign val="subscript"/>
        <sz val="12"/>
        <rFont val="Times New Roman"/>
        <family val="1"/>
      </rPr>
      <t>m,residential</t>
    </r>
  </si>
  <si>
    <r>
      <t>10,000 m</t>
    </r>
    <r>
      <rPr>
        <vertAlign val="superscript"/>
        <sz val="12"/>
        <rFont val="Times New Roman"/>
        <family val="1"/>
      </rPr>
      <t>2</t>
    </r>
  </si>
  <si>
    <t>Net heating  area for construction type of residential building, the data is from the approved FSR</t>
  </si>
  <si>
    <t>Heat supplied by fossil fuel boiler, in case a boiler is used to meet the het demand of network.  In the project, no fossil fuel boiler is installed.</t>
  </si>
  <si>
    <r>
      <t>Loss</t>
    </r>
    <r>
      <rPr>
        <vertAlign val="superscript"/>
        <sz val="12"/>
        <rFont val="Times New Roman"/>
        <family val="1"/>
      </rPr>
      <t>PJ</t>
    </r>
    <r>
      <rPr>
        <vertAlign val="subscript"/>
        <sz val="12"/>
        <rFont val="Times New Roman"/>
        <family val="1"/>
      </rPr>
      <t>y</t>
    </r>
  </si>
  <si>
    <t>Baseline emissions</t>
  </si>
  <si>
    <t>Step 2. Estimate net quantity of heat supplied by the geothermal heat resource in the project activity</t>
  </si>
  <si>
    <r>
      <t>ex post (HS</t>
    </r>
    <r>
      <rPr>
        <vertAlign val="subscript"/>
        <sz val="10"/>
        <rFont val="Times New Roman"/>
        <family val="1"/>
      </rPr>
      <t>y</t>
    </r>
    <r>
      <rPr>
        <sz val="10"/>
        <rFont val="Times New Roman"/>
        <family val="1"/>
      </rPr>
      <t>)</t>
    </r>
  </si>
  <si>
    <r>
      <t>A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 xml:space="preserve"> (m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</si>
  <si>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t>Residential</t>
  </si>
  <si>
    <r>
      <t>Loss</t>
    </r>
    <r>
      <rPr>
        <b/>
        <vertAlign val="superscript"/>
        <sz val="11"/>
        <rFont val="Times New Roman"/>
        <family val="1"/>
      </rPr>
      <t>PJ</t>
    </r>
    <r>
      <rPr>
        <b/>
        <vertAlign val="subscript"/>
        <sz val="11"/>
        <rFont val="Times New Roman"/>
        <family val="1"/>
      </rPr>
      <t xml:space="preserve">y </t>
    </r>
    <r>
      <rPr>
        <b/>
        <sz val="11"/>
        <rFont val="Times New Roman"/>
        <family val="1"/>
      </rPr>
      <t>(TJ)</t>
    </r>
  </si>
  <si>
    <t>Total</t>
  </si>
  <si>
    <t>Step 3. Calculate baseline emissions from heat produced</t>
  </si>
  <si>
    <r>
      <t>HS</t>
    </r>
    <r>
      <rPr>
        <i/>
        <vertAlign val="subscript"/>
        <sz val="11"/>
        <rFont val="Times New Roman"/>
        <family val="1"/>
      </rPr>
      <t>y</t>
    </r>
    <r>
      <rPr>
        <i/>
        <sz val="11"/>
        <rFont val="Times New Roman"/>
        <family val="1"/>
      </rPr>
      <t xml:space="preserve">  - Loss</t>
    </r>
    <r>
      <rPr>
        <vertAlign val="superscript"/>
        <sz val="11"/>
        <rFont val="Times New Roman"/>
        <family val="1"/>
      </rPr>
      <t>PJ</t>
    </r>
    <r>
      <rPr>
        <i/>
        <vertAlign val="subscript"/>
        <sz val="11"/>
        <rFont val="Times New Roman"/>
        <family val="1"/>
      </rPr>
      <t>y</t>
    </r>
    <r>
      <rPr>
        <i/>
        <sz val="11"/>
        <rFont val="Times New Roman"/>
        <family val="1"/>
      </rPr>
      <t xml:space="preserve"> =</t>
    </r>
    <r>
      <rPr>
        <sz val="11"/>
        <rFont val="Times New Roman"/>
        <family val="1"/>
      </rPr>
      <t xml:space="preserve"> Ʃ</t>
    </r>
    <r>
      <rPr>
        <i/>
        <vertAlign val="subscript"/>
        <sz val="11"/>
        <rFont val="Times New Roman"/>
        <family val="1"/>
      </rPr>
      <t>i</t>
    </r>
    <r>
      <rPr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HS</t>
    </r>
    <r>
      <rPr>
        <vertAlign val="superscript"/>
        <sz val="11"/>
        <rFont val="Times New Roman"/>
        <family val="1"/>
      </rPr>
      <t>BL</t>
    </r>
    <r>
      <rPr>
        <i/>
        <vertAlign val="subscript"/>
        <sz val="11"/>
        <rFont val="Times New Roman"/>
        <family val="1"/>
      </rPr>
      <t>i,y</t>
    </r>
    <r>
      <rPr>
        <i/>
        <sz val="11"/>
        <rFont val="Times New Roman"/>
        <family val="1"/>
      </rPr>
      <t xml:space="preserve"> - Loss</t>
    </r>
    <r>
      <rPr>
        <vertAlign val="superscript"/>
        <sz val="11"/>
        <rFont val="Times New Roman"/>
        <family val="1"/>
      </rPr>
      <t>BL</t>
    </r>
    <r>
      <rPr>
        <i/>
        <vertAlign val="subscript"/>
        <sz val="11"/>
        <rFont val="Times New Roman"/>
        <family val="1"/>
      </rPr>
      <t>y</t>
    </r>
    <r>
      <rPr>
        <sz val="11"/>
        <rFont val="Times New Roman"/>
        <family val="1"/>
      </rPr>
      <t>.</t>
    </r>
  </si>
  <si>
    <r>
      <t xml:space="preserve"> Ʃ</t>
    </r>
    <r>
      <rPr>
        <i/>
        <vertAlign val="subscript"/>
        <sz val="11"/>
        <rFont val="Times New Roman"/>
        <family val="1"/>
      </rPr>
      <t>i</t>
    </r>
    <r>
      <rPr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HS</t>
    </r>
    <r>
      <rPr>
        <vertAlign val="superscript"/>
        <sz val="11"/>
        <rFont val="Times New Roman"/>
        <family val="1"/>
      </rPr>
      <t>BL</t>
    </r>
    <r>
      <rPr>
        <i/>
        <vertAlign val="subscript"/>
        <sz val="11"/>
        <rFont val="Times New Roman"/>
        <family val="1"/>
      </rPr>
      <t>i,y</t>
    </r>
    <r>
      <rPr>
        <i/>
        <sz val="11"/>
        <rFont val="Times New Roman"/>
        <family val="1"/>
      </rPr>
      <t xml:space="preserve"> =</t>
    </r>
  </si>
  <si>
    <r>
      <t>HS</t>
    </r>
    <r>
      <rPr>
        <i/>
        <vertAlign val="subscript"/>
        <sz val="11"/>
        <rFont val="Times New Roman"/>
        <family val="1"/>
      </rPr>
      <t>y</t>
    </r>
    <r>
      <rPr>
        <i/>
        <sz val="11"/>
        <rFont val="Times New Roman"/>
        <family val="1"/>
      </rPr>
      <t xml:space="preserve">  </t>
    </r>
    <r>
      <rPr>
        <i/>
        <sz val="11"/>
        <rFont val="Times New Roman"/>
        <family val="1"/>
      </rPr>
      <t>-</t>
    </r>
    <r>
      <rPr>
        <i/>
        <sz val="11"/>
        <rFont val="Times New Roman"/>
        <family val="1"/>
      </rPr>
      <t xml:space="preserve"> Loss</t>
    </r>
    <r>
      <rPr>
        <vertAlign val="superscript"/>
        <sz val="11"/>
        <rFont val="Times New Roman"/>
        <family val="1"/>
      </rPr>
      <t>PJ</t>
    </r>
    <r>
      <rPr>
        <i/>
        <vertAlign val="subscript"/>
        <sz val="11"/>
        <rFont val="Times New Roman"/>
        <family val="1"/>
      </rPr>
      <t>y</t>
    </r>
    <r>
      <rPr>
        <i/>
        <sz val="11"/>
        <rFont val="Times New Roman"/>
        <family val="1"/>
      </rPr>
      <t xml:space="preserve">  + Loss</t>
    </r>
    <r>
      <rPr>
        <vertAlign val="superscript"/>
        <sz val="11"/>
        <rFont val="Times New Roman"/>
        <family val="1"/>
      </rPr>
      <t>BL</t>
    </r>
    <r>
      <rPr>
        <i/>
        <vertAlign val="subscript"/>
        <sz val="11"/>
        <rFont val="Times New Roman"/>
        <family val="1"/>
      </rPr>
      <t>y</t>
    </r>
    <r>
      <rPr>
        <sz val="11"/>
        <rFont val="Times New Roman"/>
        <family val="1"/>
      </rPr>
      <t>.</t>
    </r>
  </si>
  <si>
    <t>Year</t>
  </si>
  <si>
    <r>
      <t>HS</t>
    </r>
    <r>
      <rPr>
        <vertAlign val="subscript"/>
        <sz val="11"/>
        <rFont val="Times New Roman"/>
        <family val="1"/>
      </rPr>
      <t xml:space="preserve">y </t>
    </r>
    <r>
      <rPr>
        <sz val="11"/>
        <rFont val="Times New Roman"/>
        <family val="1"/>
      </rPr>
      <t>(TJ)</t>
    </r>
  </si>
  <si>
    <r>
      <t>Loss</t>
    </r>
    <r>
      <rPr>
        <vertAlign val="superscript"/>
        <sz val="11"/>
        <rFont val="Times New Roman"/>
        <family val="1"/>
      </rPr>
      <t>BL</t>
    </r>
    <r>
      <rPr>
        <vertAlign val="subscript"/>
        <sz val="11"/>
        <rFont val="Times New Roman"/>
        <family val="1"/>
      </rPr>
      <t>y</t>
    </r>
    <r>
      <rPr>
        <sz val="11"/>
        <rFont val="Times New Roman"/>
        <family val="1"/>
      </rPr>
      <t xml:space="preserve"> (TJ)</t>
    </r>
  </si>
  <si>
    <t>Project emission</t>
  </si>
  <si>
    <r>
      <t>Step 1:</t>
    </r>
    <r>
      <rPr>
        <b/>
        <sz val="10"/>
        <rFont val="Times New Roman"/>
        <family val="1"/>
      </rPr>
      <t xml:space="preserve">  </t>
    </r>
    <r>
      <rPr>
        <b/>
        <sz val="10.5"/>
        <rFont val="Times New Roman"/>
        <family val="1"/>
      </rPr>
      <t xml:space="preserve"> Calculate project emissions from fugitive emissions resulting from non-condensable gases from the geothermal vents during the year y</t>
    </r>
  </si>
  <si>
    <t>Equal to zero as the project is identified as a low-temperature system.</t>
  </si>
  <si>
    <r>
      <t>Step 2:</t>
    </r>
    <r>
      <rPr>
        <sz val="11"/>
        <rFont val="Times New Roman"/>
        <family val="1"/>
      </rPr>
      <t xml:space="preserve">  </t>
    </r>
    <r>
      <rPr>
        <b/>
        <i/>
        <sz val="10.5"/>
        <rFont val="Times New Roman"/>
        <family val="1"/>
      </rPr>
      <t>Calculate project emissions from additional electricity consumption as a result of the project activity</t>
    </r>
  </si>
  <si>
    <r>
      <t>Step 3:</t>
    </r>
    <r>
      <rPr>
        <b/>
        <sz val="11"/>
        <rFont val="Times New Roman"/>
        <family val="1"/>
      </rPr>
      <t xml:space="preserve">  Calculate project emissions from fossil fuel consumed as a direct result of the operations of the project activity </t>
    </r>
  </si>
  <si>
    <t>Equal to zero as no fossil fuel will be used to operate the geothermal facility</t>
  </si>
  <si>
    <t>Project Emissions</t>
  </si>
  <si>
    <r>
      <t>PE</t>
    </r>
    <r>
      <rPr>
        <vertAlign val="subscript"/>
        <sz val="11"/>
        <rFont val="Times New Roman"/>
        <family val="1"/>
      </rPr>
      <t>y</t>
    </r>
  </si>
  <si>
    <t>Emission Reductions</t>
  </si>
  <si>
    <t>Project emissions
(t CO2e)</t>
  </si>
  <si>
    <t>Leakage
(t CO2e)</t>
  </si>
  <si>
    <t>Emission reductions
(t CO2e)</t>
  </si>
  <si>
    <t>Total number of crediting years</t>
  </si>
  <si>
    <t>Annual 
average over the crediting period</t>
  </si>
  <si>
    <r>
      <t>W/m</t>
    </r>
    <r>
      <rPr>
        <vertAlign val="superscript"/>
        <sz val="12"/>
        <rFont val="Times New Roman"/>
        <family val="1"/>
      </rPr>
      <t>2</t>
    </r>
    <phoneticPr fontId="38" type="noConversion"/>
  </si>
  <si>
    <r>
      <t>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/TJ</t>
    </r>
    <phoneticPr fontId="38" type="noConversion"/>
  </si>
  <si>
    <r>
      <t>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/MWh</t>
    </r>
    <phoneticPr fontId="38" type="noConversion"/>
  </si>
  <si>
    <r>
      <t>H</t>
    </r>
    <r>
      <rPr>
        <vertAlign val="subscript"/>
        <sz val="12"/>
        <rFont val="Times New Roman"/>
        <family val="1"/>
      </rPr>
      <t>ff</t>
    </r>
    <phoneticPr fontId="38" type="noConversion"/>
  </si>
  <si>
    <r>
      <t>BE</t>
    </r>
    <r>
      <rPr>
        <i/>
        <vertAlign val="subscript"/>
        <sz val="11"/>
        <rFont val="Times New Roman"/>
        <family val="1"/>
      </rPr>
      <t>y</t>
    </r>
    <r>
      <rPr>
        <i/>
        <sz val="11"/>
        <rFont val="Times New Roman"/>
        <family val="1"/>
      </rPr>
      <t xml:space="preserve"> = Ʃ</t>
    </r>
    <r>
      <rPr>
        <i/>
        <vertAlign val="subscript"/>
        <sz val="11"/>
        <rFont val="Times New Roman"/>
        <family val="1"/>
      </rPr>
      <t>i</t>
    </r>
    <r>
      <rPr>
        <sz val="11"/>
        <rFont val="Times New Roman"/>
        <family val="1"/>
      </rPr>
      <t xml:space="preserve"> [ </t>
    </r>
    <r>
      <rPr>
        <i/>
        <sz val="11"/>
        <rFont val="Times New Roman"/>
        <family val="1"/>
      </rPr>
      <t>HS</t>
    </r>
    <r>
      <rPr>
        <vertAlign val="superscript"/>
        <sz val="11"/>
        <rFont val="Times New Roman"/>
        <family val="1"/>
      </rPr>
      <t>BL</t>
    </r>
    <r>
      <rPr>
        <i/>
        <vertAlign val="subscript"/>
        <sz val="11"/>
        <rFont val="Times New Roman"/>
        <family val="1"/>
      </rPr>
      <t>i,y</t>
    </r>
    <r>
      <rPr>
        <i/>
        <sz val="11"/>
        <rFont val="Times New Roman"/>
        <family val="1"/>
      </rPr>
      <t xml:space="preserve"> </t>
    </r>
    <r>
      <rPr>
        <i/>
        <sz val="11"/>
        <rFont val="Wingdings 2"/>
        <family val="1"/>
        <charset val="2"/>
      </rPr>
      <t></t>
    </r>
    <r>
      <rPr>
        <i/>
        <sz val="11"/>
        <rFont val="Times New Roman"/>
        <family val="1"/>
      </rPr>
      <t xml:space="preserve"> EF</t>
    </r>
    <r>
      <rPr>
        <i/>
        <vertAlign val="subscript"/>
        <sz val="11"/>
        <rFont val="Times New Roman"/>
        <family val="1"/>
      </rPr>
      <t xml:space="preserve">CO2,i </t>
    </r>
    <r>
      <rPr>
        <sz val="11"/>
        <rFont val="Times New Roman"/>
        <family val="1"/>
      </rPr>
      <t>/</t>
    </r>
    <r>
      <rPr>
        <i/>
        <sz val="11"/>
        <rFont val="Times New Roman"/>
        <family val="1"/>
      </rPr>
      <t>η</t>
    </r>
    <r>
      <rPr>
        <vertAlign val="subscript"/>
        <sz val="11"/>
        <rFont val="Times New Roman"/>
        <family val="1"/>
      </rPr>
      <t>BL,</t>
    </r>
    <r>
      <rPr>
        <i/>
        <vertAlign val="subscript"/>
        <sz val="11"/>
        <rFont val="Times New Roman"/>
        <family val="1"/>
      </rPr>
      <t xml:space="preserve">i </t>
    </r>
    <r>
      <rPr>
        <sz val="11"/>
        <rFont val="Times New Roman"/>
        <family val="1"/>
      </rPr>
      <t xml:space="preserve"> ]</t>
    </r>
    <phoneticPr fontId="38" type="noConversion"/>
  </si>
  <si>
    <r>
      <t>η</t>
    </r>
    <r>
      <rPr>
        <vertAlign val="subscript"/>
        <sz val="12"/>
        <rFont val="Times New Roman"/>
        <family val="1"/>
      </rPr>
      <t>BL,i</t>
    </r>
    <phoneticPr fontId="38" type="noConversion"/>
  </si>
  <si>
    <r>
      <t>HS</t>
    </r>
    <r>
      <rPr>
        <b/>
        <vertAlign val="subscript"/>
        <sz val="11"/>
        <rFont val="Times New Roman"/>
        <family val="1"/>
      </rPr>
      <t>y</t>
    </r>
    <r>
      <rPr>
        <b/>
        <sz val="11"/>
        <rFont val="Times New Roman"/>
        <family val="1"/>
      </rPr>
      <t>(TJ)</t>
    </r>
    <phoneticPr fontId="38" type="noConversion"/>
  </si>
  <si>
    <r>
      <t>H</t>
    </r>
    <r>
      <rPr>
        <b/>
        <vertAlign val="subscript"/>
        <sz val="11"/>
        <rFont val="Times New Roman"/>
        <family val="1"/>
      </rPr>
      <t xml:space="preserve">CAP </t>
    </r>
    <r>
      <rPr>
        <b/>
        <sz val="11"/>
        <rFont val="Times New Roman"/>
        <family val="1"/>
      </rPr>
      <t>(TJ)</t>
    </r>
    <phoneticPr fontId="38" type="noConversion"/>
  </si>
  <si>
    <t>Baseline emission factors of China's regional power grids for emission reduction projects in 2019</t>
    <phoneticPr fontId="38" type="noConversion"/>
  </si>
  <si>
    <t>Baseline emissions
(t CO2e)</t>
    <phoneticPr fontId="38" type="noConversion"/>
  </si>
  <si>
    <r>
      <t>HI</t>
    </r>
    <r>
      <rPr>
        <vertAlign val="subscript"/>
        <sz val="12"/>
        <rFont val="Times New Roman"/>
        <family val="1"/>
      </rPr>
      <t>m,commercial</t>
    </r>
    <phoneticPr fontId="38" type="noConversion"/>
  </si>
  <si>
    <t>Design code for city heating network CJJ 34-2010</t>
    <phoneticPr fontId="38" type="noConversion"/>
  </si>
  <si>
    <t>Sub-area</t>
    <phoneticPr fontId="38" type="noConversion"/>
  </si>
  <si>
    <t>Commercial</t>
    <phoneticPr fontId="38" type="noConversion"/>
  </si>
  <si>
    <t>No.4 Village Group</t>
  </si>
  <si>
    <t>Zhengrongfu</t>
  </si>
  <si>
    <t>Taishan Villa</t>
  </si>
  <si>
    <t>Wangdong Community</t>
    <phoneticPr fontId="38" type="noConversion"/>
  </si>
  <si>
    <r>
      <t>A</t>
    </r>
    <r>
      <rPr>
        <vertAlign val="subscript"/>
        <sz val="12"/>
        <rFont val="Times New Roman"/>
        <family val="1"/>
      </rPr>
      <t>m,commercial</t>
    </r>
    <phoneticPr fontId="38" type="noConversion"/>
  </si>
  <si>
    <t>Net heating  area for construction type of commercial building, the data is from the approved FSR</t>
    <phoneticPr fontId="38" type="noConversion"/>
  </si>
  <si>
    <t>IPCC default values at the lower limit of the uncertainty at a 95% confidence interval as provided in table 1.4 of Chapter 1 of Vol.2 (Energy) of 2006 IPCC Guidelines on National GHG Inventories (cooking coal)</t>
    <phoneticPr fontId="38" type="noConversion"/>
  </si>
  <si>
    <t>Number of hours per year heat utilization at well j, the data is regulated by local government</t>
    <phoneticPr fontId="38" type="noConversion"/>
  </si>
  <si>
    <t xml:space="preserve">The highest efficiency provided by 3 manufactures and Table 4 New coal fired boiler of AM0072 </t>
    <phoneticPr fontId="38" type="noConversion"/>
  </si>
  <si>
    <r>
      <t>EF</t>
    </r>
    <r>
      <rPr>
        <vertAlign val="subscript"/>
        <sz val="12"/>
        <rFont val="Times New Roman"/>
        <family val="1"/>
      </rPr>
      <t>CO2,i</t>
    </r>
    <phoneticPr fontId="38" type="noConversion"/>
  </si>
  <si>
    <t>FSR</t>
    <phoneticPr fontId="38" type="noConversion"/>
  </si>
  <si>
    <r>
      <t>w</t>
    </r>
    <r>
      <rPr>
        <vertAlign val="subscript"/>
        <sz val="12"/>
        <rFont val="Times New Roman"/>
        <family val="1"/>
      </rPr>
      <t>i</t>
    </r>
    <phoneticPr fontId="38" type="noConversion"/>
  </si>
  <si>
    <r>
      <t>kWh/m</t>
    </r>
    <r>
      <rPr>
        <vertAlign val="superscript"/>
        <sz val="12"/>
        <rFont val="Times New Roman"/>
        <family val="1"/>
      </rPr>
      <t>2</t>
    </r>
    <phoneticPr fontId="38" type="noConversion"/>
  </si>
  <si>
    <r>
      <t>Loss</t>
    </r>
    <r>
      <rPr>
        <vertAlign val="superscript"/>
        <sz val="11"/>
        <rFont val="Times New Roman"/>
        <family val="1"/>
      </rPr>
      <t>PJ</t>
    </r>
    <r>
      <rPr>
        <vertAlign val="subscript"/>
        <sz val="11"/>
        <rFont val="Times New Roman"/>
        <family val="1"/>
      </rPr>
      <t xml:space="preserve">y </t>
    </r>
    <r>
      <rPr>
        <sz val="11"/>
        <rFont val="Times New Roman"/>
        <family val="1"/>
      </rPr>
      <t>(TJ)</t>
    </r>
    <phoneticPr fontId="38" type="noConversion"/>
  </si>
  <si>
    <r>
      <t>HS</t>
    </r>
    <r>
      <rPr>
        <vertAlign val="superscript"/>
        <sz val="11"/>
        <rFont val="Times New Roman"/>
        <family val="1"/>
      </rPr>
      <t>BL</t>
    </r>
    <r>
      <rPr>
        <vertAlign val="subscript"/>
        <sz val="11"/>
        <rFont val="Times New Roman"/>
        <family val="1"/>
      </rPr>
      <t>i,y</t>
    </r>
    <r>
      <rPr>
        <sz val="11"/>
        <rFont val="Times New Roman"/>
        <family val="1"/>
      </rPr>
      <t xml:space="preserve"> (TJ)</t>
    </r>
    <phoneticPr fontId="38" type="noConversion"/>
  </si>
  <si>
    <r>
      <t>A</t>
    </r>
    <r>
      <rPr>
        <b/>
        <vertAlign val="subscript"/>
        <sz val="11"/>
        <rFont val="Times New Roman"/>
        <family val="1"/>
      </rPr>
      <t>m</t>
    </r>
    <r>
      <rPr>
        <b/>
        <sz val="11"/>
        <rFont val="Times New Roman"/>
        <family val="1"/>
      </rPr>
      <t>*HI</t>
    </r>
    <r>
      <rPr>
        <b/>
        <vertAlign val="subscript"/>
        <sz val="11"/>
        <rFont val="Times New Roman"/>
        <family val="1"/>
      </rPr>
      <t>m</t>
    </r>
    <r>
      <rPr>
        <b/>
        <sz val="11"/>
        <rFont val="Times New Roman"/>
        <family val="1"/>
      </rPr>
      <t>*T</t>
    </r>
    <r>
      <rPr>
        <b/>
        <vertAlign val="subscript"/>
        <sz val="11"/>
        <rFont val="Times New Roman"/>
        <family val="1"/>
      </rPr>
      <t xml:space="preserve">j </t>
    </r>
    <r>
      <rPr>
        <b/>
        <sz val="11"/>
        <rFont val="Times New Roman"/>
        <family val="1"/>
      </rPr>
      <t>*CF*10</t>
    </r>
    <r>
      <rPr>
        <b/>
        <vertAlign val="superscript"/>
        <sz val="11"/>
        <rFont val="Times New Roman"/>
        <family val="1"/>
      </rPr>
      <t>-9</t>
    </r>
    <phoneticPr fontId="38" type="noConversion"/>
  </si>
  <si>
    <r>
      <t>Estimate of annual electricity consumption per 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of heating space for residential buildings</t>
    </r>
    <phoneticPr fontId="38" type="noConversion"/>
  </si>
  <si>
    <r>
      <t>Estimate of annual electricity consumption per 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of heating space for commercial buildings</t>
    </r>
    <phoneticPr fontId="38" type="noConversion"/>
  </si>
  <si>
    <r>
      <t>BE</t>
    </r>
    <r>
      <rPr>
        <vertAlign val="subscript"/>
        <sz val="11"/>
        <rFont val="Times New Roman"/>
        <family val="1"/>
      </rPr>
      <t xml:space="preserve">y </t>
    </r>
    <r>
      <rPr>
        <sz val="11"/>
        <rFont val="Times New Roman"/>
        <family val="1"/>
      </rPr>
      <t>(tCO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e/yr)</t>
    </r>
    <phoneticPr fontId="38" type="noConversion"/>
  </si>
  <si>
    <r>
      <t>PE</t>
    </r>
    <r>
      <rPr>
        <vertAlign val="subscript"/>
        <sz val="11"/>
        <rFont val="Times New Roman"/>
        <family val="1"/>
      </rPr>
      <t xml:space="preserve">EC,y </t>
    </r>
    <r>
      <rPr>
        <sz val="11"/>
        <rFont val="Times New Roman"/>
        <family val="1"/>
      </rPr>
      <t>(tCO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e/yr)</t>
    </r>
    <phoneticPr fontId="38" type="noConversion"/>
  </si>
  <si>
    <r>
      <t>(1+TDL</t>
    </r>
    <r>
      <rPr>
        <vertAlign val="subscript"/>
        <sz val="11"/>
        <rFont val="Times New Roman"/>
        <family val="1"/>
      </rPr>
      <t>j,y</t>
    </r>
    <r>
      <rPr>
        <sz val="11"/>
        <rFont val="Times New Roman"/>
        <family val="1"/>
      </rPr>
      <t>)</t>
    </r>
    <phoneticPr fontId="38" type="noConversion"/>
  </si>
  <si>
    <r>
      <t>EF</t>
    </r>
    <r>
      <rPr>
        <vertAlign val="subscript"/>
        <sz val="11"/>
        <rFont val="Times New Roman"/>
        <family val="1"/>
      </rPr>
      <t xml:space="preserve">EL,j,y </t>
    </r>
    <r>
      <rPr>
        <sz val="11"/>
        <rFont val="Times New Roman"/>
        <family val="1"/>
      </rPr>
      <t>(tCO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/MWh)</t>
    </r>
    <phoneticPr fontId="38" type="noConversion"/>
  </si>
  <si>
    <r>
      <t>EC</t>
    </r>
    <r>
      <rPr>
        <vertAlign val="subscript"/>
        <sz val="11"/>
        <rFont val="Times New Roman"/>
        <family val="1"/>
      </rPr>
      <t xml:space="preserve">PJ,j,y </t>
    </r>
    <r>
      <rPr>
        <sz val="11"/>
        <rFont val="Times New Roman"/>
        <family val="1"/>
      </rPr>
      <t>(kWh)</t>
    </r>
    <phoneticPr fontId="38" type="noConversion"/>
  </si>
  <si>
    <r>
      <t>EC</t>
    </r>
    <r>
      <rPr>
        <vertAlign val="subscript"/>
        <sz val="11"/>
        <rFont val="Times New Roman"/>
        <family val="1"/>
      </rPr>
      <t>PJ,j,y</t>
    </r>
    <r>
      <rPr>
        <sz val="11"/>
        <rFont val="Times New Roman"/>
        <family val="1"/>
      </rPr>
      <t>(MWh)</t>
    </r>
    <phoneticPr fontId="38" type="noConversion"/>
  </si>
  <si>
    <t>01/11/2020-31/03/2021</t>
    <phoneticPr fontId="38" type="noConversion"/>
  </si>
  <si>
    <t>01/11/2021-31/03/2022</t>
    <phoneticPr fontId="38" type="noConversion"/>
  </si>
  <si>
    <t>01/11/2022-31/03/2023</t>
    <phoneticPr fontId="38" type="noConversion"/>
  </si>
  <si>
    <t>01/11/2023-31/03/2024</t>
    <phoneticPr fontId="38" type="noConversion"/>
  </si>
  <si>
    <t>01/11/2024-31/03/2025</t>
    <phoneticPr fontId="38" type="noConversion"/>
  </si>
  <si>
    <t>Taishan Geothermal Central Heating System</t>
    <phoneticPr fontId="38" type="noConversion"/>
  </si>
  <si>
    <t>For ex ante estimation, average flow rate and temperature difference at the geothermal well will be used</t>
    <phoneticPr fontId="38" type="noConversion"/>
  </si>
  <si>
    <t>The average flow rate of the geothermal well</t>
    <phoneticPr fontId="38" type="noConversion"/>
  </si>
  <si>
    <t>Temperature difference</t>
    <phoneticPr fontId="38" type="noConversion"/>
  </si>
  <si>
    <t>℃</t>
    <phoneticPr fontId="38" type="noConversion"/>
  </si>
  <si>
    <t>Number of production wells</t>
    <phoneticPr fontId="38" type="noConversion"/>
  </si>
  <si>
    <r>
      <t>HS</t>
    </r>
    <r>
      <rPr>
        <b/>
        <i/>
        <vertAlign val="subscript"/>
        <sz val="10"/>
        <rFont val="Times New Roman"/>
        <family val="1"/>
      </rPr>
      <t>y,estimated</t>
    </r>
    <phoneticPr fontId="38" type="noConversion"/>
  </si>
  <si>
    <t>TJ</t>
    <phoneticPr fontId="38" type="noConversion"/>
  </si>
  <si>
    <r>
      <t>m</t>
    </r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>/h</t>
    </r>
    <phoneticPr fontId="38" type="noConversion"/>
  </si>
  <si>
    <t>Research on Heating in Winter of Taishan Village published by Xinzheng Housing and Urban-Rural Development Bureau</t>
    <phoneticPr fontId="38" type="noConversion"/>
  </si>
  <si>
    <r>
      <t>To be conservative, choose the value from manufacturer specifications. It can be calculated as 10%*A</t>
    </r>
    <r>
      <rPr>
        <vertAlign val="subscript"/>
        <sz val="12"/>
        <rFont val="Times New Roman"/>
        <family val="1"/>
      </rPr>
      <t>m</t>
    </r>
    <r>
      <rPr>
        <sz val="12"/>
        <rFont val="Times New Roman"/>
        <family val="1"/>
      </rPr>
      <t>*HI</t>
    </r>
    <r>
      <rPr>
        <vertAlign val="subscript"/>
        <sz val="12"/>
        <rFont val="Times New Roman"/>
        <family val="1"/>
      </rPr>
      <t>m</t>
    </r>
    <r>
      <rPr>
        <sz val="12"/>
        <rFont val="Times New Roman"/>
        <family val="1"/>
      </rPr>
      <t>*T</t>
    </r>
    <r>
      <rPr>
        <vertAlign val="subscript"/>
        <sz val="12"/>
        <rFont val="Times New Roman"/>
        <family val="1"/>
      </rPr>
      <t>j</t>
    </r>
    <r>
      <rPr>
        <sz val="12"/>
        <rFont val="Times New Roman"/>
        <family val="1"/>
      </rPr>
      <t>*CF*10</t>
    </r>
    <r>
      <rPr>
        <vertAlign val="superscript"/>
        <sz val="12"/>
        <rFont val="Times New Roman"/>
        <family val="1"/>
      </rPr>
      <t>-9</t>
    </r>
    <phoneticPr fontId="38" type="noConversion"/>
  </si>
  <si>
    <t>Title of the project activity</t>
  </si>
  <si>
    <t>Taishan Geothermal Central Heating System</t>
  </si>
  <si>
    <t>GS ID of the project activity</t>
    <phoneticPr fontId="38" type="noConversion"/>
  </si>
  <si>
    <t>GS 11167</t>
    <phoneticPr fontId="38" type="noConversion"/>
  </si>
  <si>
    <t>Version number of this calculation sheet</t>
    <phoneticPr fontId="38" type="noConversion"/>
  </si>
  <si>
    <t>Date</t>
    <phoneticPr fontId="38" type="noConversion"/>
  </si>
  <si>
    <t>28/07/2021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</si>
</sst>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76" formatCode="#,##0.00_ "/>
    <numFmt numFmtId="177" formatCode="_ * #,##0_ ;_ * \-#,##0_ ;_ * &quot;-&quot;??_ ;_ @_ "/>
    <numFmt numFmtId="178" formatCode="0.00_ "/>
    <numFmt numFmtId="179" formatCode="#,##0.0"/>
    <numFmt numFmtId="180" formatCode="#,##0_ "/>
    <numFmt numFmtId="181" formatCode="0.0000"/>
    <numFmt numFmtId="182" formatCode="#,##0.0_ "/>
  </numFmts>
  <fonts count="53" x14ac:knownFonts="1">
    <font>
      <sz val="12"/>
      <name val="宋体"/>
      <charset val="134"/>
    </font>
    <font>
      <vertAlign val="subscript"/>
      <sz val="12"/>
      <name val="Times New Roman"/>
      <family val="1"/>
    </font>
    <font>
      <vertAlign val="superscript"/>
      <sz val="12"/>
      <name val="Times New Roman"/>
      <family val="1"/>
    </font>
    <font>
      <b/>
      <vertAlign val="subscript"/>
      <sz val="11"/>
      <name val="Times New Roman"/>
      <family val="1"/>
    </font>
    <font>
      <b/>
      <i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name val="Times New Roman"/>
      <family val="1"/>
    </font>
    <font>
      <vertAlign val="subscript"/>
      <sz val="10"/>
      <name val="Times New Roman"/>
      <family val="1"/>
    </font>
    <font>
      <sz val="10"/>
      <name val="Times New Roman"/>
      <family val="1"/>
    </font>
    <font>
      <b/>
      <vertAlign val="subscript"/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1"/>
      <name val="Times New Roman"/>
      <family val="1"/>
    </font>
    <font>
      <i/>
      <vertAlign val="subscript"/>
      <sz val="11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i/>
      <sz val="11"/>
      <name val="Wingdings 2"/>
      <family val="1"/>
      <charset val="2"/>
    </font>
    <font>
      <vertAlign val="subscript"/>
      <sz val="11"/>
      <name val="Times New Roman"/>
      <family val="1"/>
    </font>
    <font>
      <b/>
      <sz val="10.5"/>
      <name val="Times New Roman"/>
      <family val="1"/>
    </font>
    <font>
      <b/>
      <i/>
      <sz val="10.5"/>
      <name val="Times New Roman"/>
      <family val="1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14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62"/>
      <name val="Cambria"/>
      <family val="1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宋体"/>
      <family val="3"/>
      <charset val="134"/>
    </font>
    <font>
      <sz val="10"/>
      <name val="Segoe UI Symbol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i/>
      <vertAlign val="subscript"/>
      <sz val="10"/>
      <name val="Times New Roman"/>
      <family val="1"/>
    </font>
    <font>
      <vertAlign val="superscript"/>
      <sz val="10"/>
      <name val="Times New Roman"/>
      <family val="1"/>
    </font>
    <font>
      <sz val="14"/>
      <name val="Arial"/>
      <family val="2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0E0E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2">
    <xf numFmtId="0" fontId="0" fillId="0" borderId="0">
      <alignment vertical="center"/>
    </xf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2" borderId="0" applyNumberFormat="0" applyBorder="0" applyAlignment="0" applyProtection="0"/>
    <xf numFmtId="0" fontId="20" fillId="5" borderId="0" applyNumberFormat="0" applyBorder="0" applyAlignment="0" applyProtection="0"/>
    <xf numFmtId="0" fontId="20" fillId="3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6" borderId="0" applyNumberFormat="0" applyBorder="0" applyAlignment="0" applyProtection="0"/>
    <xf numFmtId="0" fontId="21" fillId="10" borderId="0" applyNumberFormat="0" applyBorder="0" applyAlignment="0" applyProtection="0"/>
    <xf numFmtId="0" fontId="21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2" borderId="1" applyNumberFormat="0" applyAlignment="0" applyProtection="0"/>
    <xf numFmtId="0" fontId="24" fillId="15" borderId="2" applyNumberFormat="0" applyAlignment="0" applyProtection="0"/>
    <xf numFmtId="0" fontId="25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1" applyNumberFormat="0" applyAlignment="0" applyProtection="0"/>
    <xf numFmtId="0" fontId="31" fillId="0" borderId="6" applyNumberFormat="0" applyFill="0" applyAlignment="0" applyProtection="0"/>
    <xf numFmtId="0" fontId="32" fillId="8" borderId="0" applyNumberFormat="0" applyBorder="0" applyAlignment="0" applyProtection="0"/>
    <xf numFmtId="0" fontId="45" fillId="4" borderId="7" applyNumberFormat="0" applyFont="0" applyAlignment="0" applyProtection="0"/>
    <xf numFmtId="0" fontId="33" fillId="2" borderId="8" applyNumberFormat="0" applyAlignment="0" applyProtection="0"/>
    <xf numFmtId="0" fontId="39" fillId="0" borderId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43" fontId="45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right" vertical="center"/>
    </xf>
    <xf numFmtId="0" fontId="39" fillId="0" borderId="10" xfId="0" applyFont="1" applyBorder="1">
      <alignment vertical="center"/>
    </xf>
    <xf numFmtId="0" fontId="39" fillId="0" borderId="10" xfId="0" applyFont="1" applyBorder="1" applyAlignment="1">
      <alignment horizontal="right" vertical="center"/>
    </xf>
    <xf numFmtId="0" fontId="6" fillId="2" borderId="10" xfId="43" applyFont="1" applyFill="1" applyBorder="1" applyAlignment="1">
      <alignment horizontal="right"/>
    </xf>
    <xf numFmtId="0" fontId="39" fillId="0" borderId="10" xfId="0" applyFont="1" applyBorder="1" applyAlignment="1">
      <alignment vertical="center" wrapText="1"/>
    </xf>
    <xf numFmtId="0" fontId="39" fillId="5" borderId="10" xfId="0" applyFont="1" applyFill="1" applyBorder="1" applyAlignment="1">
      <alignment horizontal="center" vertical="center"/>
    </xf>
    <xf numFmtId="0" fontId="40" fillId="0" borderId="0" xfId="0" applyFont="1">
      <alignment vertical="center"/>
    </xf>
    <xf numFmtId="0" fontId="8" fillId="0" borderId="0" xfId="44" applyFont="1"/>
    <xf numFmtId="0" fontId="8" fillId="0" borderId="0" xfId="44" applyFont="1" applyFill="1"/>
    <xf numFmtId="0" fontId="10" fillId="0" borderId="0" xfId="44" applyFont="1" applyFill="1" applyAlignment="1">
      <alignment horizontal="center"/>
    </xf>
    <xf numFmtId="0" fontId="8" fillId="0" borderId="0" xfId="44" applyFont="1" applyFill="1" applyAlignment="1">
      <alignment horizontal="center" vertical="center" wrapText="1"/>
    </xf>
    <xf numFmtId="176" fontId="41" fillId="0" borderId="0" xfId="44" applyNumberFormat="1" applyFont="1" applyFill="1" applyBorder="1" applyAlignment="1">
      <alignment horizontal="center"/>
    </xf>
    <xf numFmtId="0" fontId="41" fillId="0" borderId="0" xfId="44" applyFont="1" applyFill="1"/>
    <xf numFmtId="0" fontId="0" fillId="0" borderId="0" xfId="0" applyFill="1">
      <alignment vertical="center"/>
    </xf>
    <xf numFmtId="0" fontId="39" fillId="0" borderId="0" xfId="0" applyFont="1" applyFill="1">
      <alignment vertical="center"/>
    </xf>
    <xf numFmtId="176" fontId="8" fillId="0" borderId="0" xfId="44" applyNumberFormat="1" applyFont="1" applyFill="1"/>
    <xf numFmtId="0" fontId="4" fillId="0" borderId="0" xfId="44" applyFont="1" applyFill="1" applyAlignment="1"/>
    <xf numFmtId="0" fontId="39" fillId="0" borderId="12" xfId="0" applyFont="1" applyBorder="1">
      <alignment vertical="center"/>
    </xf>
    <xf numFmtId="0" fontId="39" fillId="0" borderId="12" xfId="0" applyFont="1" applyBorder="1" applyAlignment="1">
      <alignment horizontal="right" vertical="center"/>
    </xf>
    <xf numFmtId="0" fontId="39" fillId="0" borderId="12" xfId="0" applyFont="1" applyBorder="1" applyAlignment="1">
      <alignment vertical="center" wrapText="1"/>
    </xf>
    <xf numFmtId="9" fontId="39" fillId="0" borderId="10" xfId="0" applyNumberFormat="1" applyFont="1" applyBorder="1">
      <alignment vertical="center"/>
    </xf>
    <xf numFmtId="4" fontId="41" fillId="0" borderId="0" xfId="44" applyNumberFormat="1" applyFont="1" applyFill="1" applyBorder="1" applyAlignment="1">
      <alignment horizontal="center"/>
    </xf>
    <xf numFmtId="0" fontId="4" fillId="0" borderId="0" xfId="44" applyFont="1" applyFill="1" applyBorder="1" applyAlignment="1">
      <alignment horizontal="center"/>
    </xf>
    <xf numFmtId="177" fontId="4" fillId="0" borderId="10" xfId="51" applyNumberFormat="1" applyFont="1" applyFill="1" applyBorder="1" applyAlignment="1">
      <alignment horizontal="center"/>
    </xf>
    <xf numFmtId="177" fontId="6" fillId="0" borderId="10" xfId="51" applyNumberFormat="1" applyFont="1" applyFill="1" applyBorder="1" applyAlignment="1"/>
    <xf numFmtId="178" fontId="41" fillId="0" borderId="0" xfId="44" applyNumberFormat="1" applyFont="1" applyFill="1" applyBorder="1" applyAlignment="1">
      <alignment horizontal="center"/>
    </xf>
    <xf numFmtId="0" fontId="39" fillId="0" borderId="0" xfId="0" applyFont="1" applyFill="1" applyBorder="1">
      <alignment vertical="center"/>
    </xf>
    <xf numFmtId="0" fontId="8" fillId="0" borderId="0" xfId="44" applyFont="1" applyFill="1" applyBorder="1"/>
    <xf numFmtId="0" fontId="41" fillId="0" borderId="0" xfId="44" applyFont="1" applyFill="1" applyBorder="1"/>
    <xf numFmtId="0" fontId="8" fillId="0" borderId="0" xfId="44" applyFont="1" applyFill="1" applyBorder="1" applyAlignment="1">
      <alignment horizontal="center"/>
    </xf>
    <xf numFmtId="0" fontId="10" fillId="0" borderId="0" xfId="44" applyFont="1" applyFill="1" applyBorder="1" applyAlignment="1">
      <alignment horizontal="center"/>
    </xf>
    <xf numFmtId="0" fontId="42" fillId="0" borderId="0" xfId="44" applyFont="1" applyFill="1" applyBorder="1" applyAlignment="1">
      <alignment horizontal="center" vertical="center"/>
    </xf>
    <xf numFmtId="0" fontId="8" fillId="0" borderId="0" xfId="45" applyFont="1" applyFill="1"/>
    <xf numFmtId="0" fontId="8" fillId="0" borderId="0" xfId="45" applyFont="1" applyFill="1" applyAlignment="1">
      <alignment horizontal="center"/>
    </xf>
    <xf numFmtId="0" fontId="8" fillId="0" borderId="0" xfId="45" applyFont="1" applyFill="1" applyAlignment="1">
      <alignment horizontal="center" vertical="center" wrapText="1"/>
    </xf>
    <xf numFmtId="0" fontId="8" fillId="0" borderId="0" xfId="45" applyFont="1" applyFill="1" applyAlignment="1">
      <alignment wrapText="1"/>
    </xf>
    <xf numFmtId="9" fontId="41" fillId="0" borderId="0" xfId="44" applyNumberFormat="1" applyFont="1" applyFill="1" applyBorder="1" applyAlignment="1">
      <alignment horizontal="center"/>
    </xf>
    <xf numFmtId="0" fontId="8" fillId="0" borderId="0" xfId="44" applyFont="1" applyFill="1" applyBorder="1" applyAlignment="1">
      <alignment wrapText="1"/>
    </xf>
    <xf numFmtId="178" fontId="41" fillId="0" borderId="0" xfId="45" applyNumberFormat="1" applyFont="1" applyFill="1" applyBorder="1" applyAlignment="1">
      <alignment horizontal="center"/>
    </xf>
    <xf numFmtId="4" fontId="41" fillId="0" borderId="0" xfId="45" applyNumberFormat="1" applyFont="1" applyFill="1" applyBorder="1" applyAlignment="1">
      <alignment horizontal="center"/>
    </xf>
    <xf numFmtId="0" fontId="8" fillId="0" borderId="0" xfId="45" applyFont="1" applyFill="1" applyBorder="1"/>
    <xf numFmtId="179" fontId="41" fillId="0" borderId="0" xfId="45" applyNumberFormat="1" applyFont="1" applyFill="1" applyBorder="1" applyAlignment="1">
      <alignment horizontal="center"/>
    </xf>
    <xf numFmtId="179" fontId="41" fillId="0" borderId="0" xfId="44" applyNumberFormat="1" applyFont="1" applyFill="1" applyBorder="1" applyAlignment="1">
      <alignment horizontal="center"/>
    </xf>
    <xf numFmtId="0" fontId="8" fillId="0" borderId="0" xfId="44" applyFont="1" applyFill="1" applyAlignment="1">
      <alignment wrapText="1"/>
    </xf>
    <xf numFmtId="0" fontId="6" fillId="0" borderId="0" xfId="48" applyFont="1"/>
    <xf numFmtId="0" fontId="14" fillId="0" borderId="0" xfId="48" applyFont="1"/>
    <xf numFmtId="0" fontId="8" fillId="0" borderId="0" xfId="48" applyFont="1"/>
    <xf numFmtId="0" fontId="8" fillId="0" borderId="0" xfId="48" applyFont="1" applyBorder="1"/>
    <xf numFmtId="0" fontId="12" fillId="0" borderId="0" xfId="48" applyFont="1" applyAlignment="1">
      <alignment vertical="center"/>
    </xf>
    <xf numFmtId="0" fontId="6" fillId="0" borderId="10" xfId="48" applyFont="1" applyBorder="1" applyAlignment="1">
      <alignment vertical="center"/>
    </xf>
    <xf numFmtId="180" fontId="6" fillId="0" borderId="10" xfId="48" applyNumberFormat="1" applyFont="1" applyFill="1" applyBorder="1" applyAlignment="1">
      <alignment horizontal="center"/>
    </xf>
    <xf numFmtId="0" fontId="6" fillId="0" borderId="10" xfId="48" applyFont="1" applyFill="1" applyBorder="1" applyAlignment="1"/>
    <xf numFmtId="178" fontId="6" fillId="0" borderId="10" xfId="48" applyNumberFormat="1" applyFont="1" applyFill="1" applyBorder="1" applyAlignment="1">
      <alignment horizontal="center"/>
    </xf>
    <xf numFmtId="0" fontId="6" fillId="0" borderId="10" xfId="48" applyFont="1" applyBorder="1" applyAlignment="1">
      <alignment horizontal="center"/>
    </xf>
    <xf numFmtId="0" fontId="6" fillId="0" borderId="0" xfId="48" applyFont="1" applyFill="1"/>
    <xf numFmtId="0" fontId="14" fillId="0" borderId="0" xfId="48" applyFont="1" applyFill="1"/>
    <xf numFmtId="0" fontId="4" fillId="0" borderId="0" xfId="48" applyFont="1" applyAlignment="1"/>
    <xf numFmtId="0" fontId="40" fillId="2" borderId="0" xfId="48" applyFont="1" applyFill="1"/>
    <xf numFmtId="0" fontId="43" fillId="2" borderId="0" xfId="50" applyFont="1" applyFill="1"/>
    <xf numFmtId="38" fontId="6" fillId="2" borderId="10" xfId="50" applyNumberFormat="1" applyFont="1" applyFill="1" applyBorder="1" applyAlignment="1">
      <alignment horizontal="center" vertical="center"/>
    </xf>
    <xf numFmtId="0" fontId="6" fillId="2" borderId="10" xfId="50" applyFont="1" applyFill="1" applyBorder="1" applyAlignment="1">
      <alignment horizontal="center" vertical="center" wrapText="1"/>
    </xf>
    <xf numFmtId="38" fontId="6" fillId="2" borderId="10" xfId="50" applyNumberFormat="1" applyFont="1" applyFill="1" applyBorder="1" applyAlignment="1">
      <alignment horizontal="center" vertical="center" wrapText="1"/>
    </xf>
    <xf numFmtId="0" fontId="40" fillId="2" borderId="0" xfId="50" applyFont="1" applyFill="1"/>
    <xf numFmtId="0" fontId="6" fillId="6" borderId="13" xfId="46" applyFont="1" applyFill="1" applyBorder="1" applyAlignment="1">
      <alignment horizontal="left" vertical="center" wrapText="1"/>
    </xf>
    <xf numFmtId="0" fontId="6" fillId="6" borderId="14" xfId="46" applyFont="1" applyFill="1" applyBorder="1" applyAlignment="1">
      <alignment horizontal="left" vertical="center" wrapText="1"/>
    </xf>
    <xf numFmtId="0" fontId="12" fillId="6" borderId="13" xfId="47" applyFont="1" applyFill="1" applyBorder="1" applyAlignment="1">
      <alignment horizontal="left" vertical="top" wrapText="1"/>
    </xf>
    <xf numFmtId="0" fontId="12" fillId="6" borderId="15" xfId="47" applyFont="1" applyFill="1" applyBorder="1" applyAlignment="1">
      <alignment horizontal="left" vertical="top" wrapText="1"/>
    </xf>
    <xf numFmtId="0" fontId="12" fillId="0" borderId="15" xfId="47" applyFont="1" applyBorder="1" applyAlignment="1">
      <alignment horizontal="left" vertical="top" wrapText="1"/>
    </xf>
    <xf numFmtId="0" fontId="6" fillId="0" borderId="14" xfId="47" applyFont="1" applyBorder="1" applyAlignment="1">
      <alignment horizontal="center" vertical="top" wrapText="1"/>
    </xf>
    <xf numFmtId="177" fontId="6" fillId="0" borderId="16" xfId="51" applyNumberFormat="1" applyFont="1" applyBorder="1" applyAlignment="1">
      <alignment horizontal="left" vertical="top" wrapText="1"/>
    </xf>
    <xf numFmtId="0" fontId="4" fillId="0" borderId="10" xfId="44" applyFont="1" applyFill="1" applyBorder="1" applyAlignment="1">
      <alignment horizontal="center"/>
    </xf>
    <xf numFmtId="4" fontId="6" fillId="0" borderId="10" xfId="44" applyNumberFormat="1" applyFont="1" applyFill="1" applyBorder="1" applyAlignment="1">
      <alignment horizontal="center"/>
    </xf>
    <xf numFmtId="3" fontId="6" fillId="2" borderId="10" xfId="49" applyNumberFormat="1" applyFont="1" applyFill="1" applyBorder="1" applyAlignment="1">
      <alignment horizontal="center"/>
    </xf>
    <xf numFmtId="0" fontId="6" fillId="2" borderId="10" xfId="49" applyFont="1" applyFill="1" applyBorder="1" applyAlignment="1">
      <alignment horizontal="center"/>
    </xf>
    <xf numFmtId="180" fontId="6" fillId="2" borderId="10" xfId="49" applyNumberFormat="1" applyFont="1" applyFill="1" applyBorder="1" applyAlignment="1">
      <alignment horizontal="center"/>
    </xf>
    <xf numFmtId="0" fontId="8" fillId="2" borderId="0" xfId="49" applyFont="1" applyFill="1"/>
    <xf numFmtId="0" fontId="12" fillId="2" borderId="0" xfId="49" applyFont="1" applyFill="1"/>
    <xf numFmtId="0" fontId="6" fillId="2" borderId="0" xfId="49" applyFont="1" applyFill="1"/>
    <xf numFmtId="0" fontId="6" fillId="2" borderId="0" xfId="49" applyFont="1" applyFill="1" applyAlignment="1">
      <alignment vertical="center"/>
    </xf>
    <xf numFmtId="0" fontId="4" fillId="2" borderId="0" xfId="49" applyFont="1" applyFill="1"/>
    <xf numFmtId="0" fontId="8" fillId="2" borderId="0" xfId="49" applyFont="1" applyFill="1" applyBorder="1"/>
    <xf numFmtId="0" fontId="6" fillId="2" borderId="0" xfId="49" applyFont="1" applyFill="1" applyAlignment="1">
      <alignment horizontal="center" vertical="center"/>
    </xf>
    <xf numFmtId="0" fontId="40" fillId="2" borderId="0" xfId="49" applyFont="1" applyFill="1"/>
    <xf numFmtId="181" fontId="39" fillId="0" borderId="10" xfId="0" applyNumberFormat="1" applyFont="1" applyBorder="1">
      <alignment vertical="center"/>
    </xf>
    <xf numFmtId="181" fontId="6" fillId="2" borderId="10" xfId="49" applyNumberFormat="1" applyFont="1" applyFill="1" applyBorder="1" applyAlignment="1">
      <alignment horizontal="center"/>
    </xf>
    <xf numFmtId="0" fontId="12" fillId="0" borderId="17" xfId="44" applyFont="1" applyFill="1" applyBorder="1" applyAlignment="1">
      <alignment horizontal="center"/>
    </xf>
    <xf numFmtId="0" fontId="8" fillId="0" borderId="10" xfId="44" applyFont="1" applyFill="1" applyBorder="1"/>
    <xf numFmtId="0" fontId="0" fillId="0" borderId="10" xfId="0" applyBorder="1">
      <alignment vertical="center"/>
    </xf>
    <xf numFmtId="0" fontId="6" fillId="0" borderId="17" xfId="44" applyFont="1" applyFill="1" applyBorder="1" applyAlignment="1">
      <alignment horizontal="center" vertical="center" wrapText="1"/>
    </xf>
    <xf numFmtId="0" fontId="44" fillId="0" borderId="18" xfId="44" applyFont="1" applyFill="1" applyBorder="1" applyAlignment="1">
      <alignment horizontal="center"/>
    </xf>
    <xf numFmtId="177" fontId="6" fillId="0" borderId="14" xfId="51" applyNumberFormat="1" applyFont="1" applyBorder="1" applyAlignment="1">
      <alignment horizontal="center" vertical="top" wrapText="1"/>
    </xf>
    <xf numFmtId="0" fontId="12" fillId="0" borderId="10" xfId="44" applyFont="1" applyFill="1" applyBorder="1" applyAlignment="1">
      <alignment horizontal="center"/>
    </xf>
    <xf numFmtId="182" fontId="41" fillId="0" borderId="0" xfId="44" applyNumberFormat="1" applyFont="1" applyFill="1" applyBorder="1" applyAlignment="1">
      <alignment horizontal="center"/>
    </xf>
    <xf numFmtId="14" fontId="39" fillId="0" borderId="0" xfId="0" applyNumberFormat="1" applyFont="1">
      <alignment vertical="center"/>
    </xf>
    <xf numFmtId="0" fontId="8" fillId="0" borderId="0" xfId="45" applyFont="1" applyFill="1" applyAlignment="1">
      <alignment horizontal="left" vertical="center" wrapText="1"/>
    </xf>
    <xf numFmtId="43" fontId="8" fillId="0" borderId="0" xfId="45" applyNumberFormat="1" applyFont="1" applyFill="1" applyAlignment="1">
      <alignment horizontal="left" vertical="center" wrapText="1"/>
    </xf>
    <xf numFmtId="0" fontId="47" fillId="0" borderId="0" xfId="45" applyFont="1" applyFill="1" applyAlignment="1">
      <alignment horizontal="left" vertical="center" wrapText="1"/>
    </xf>
    <xf numFmtId="177" fontId="39" fillId="0" borderId="10" xfId="51" applyNumberFormat="1" applyFont="1" applyBorder="1">
      <alignment vertical="center"/>
    </xf>
    <xf numFmtId="43" fontId="6" fillId="0" borderId="10" xfId="51" applyFont="1" applyFill="1" applyBorder="1" applyAlignment="1">
      <alignment horizontal="center"/>
    </xf>
    <xf numFmtId="1" fontId="8" fillId="0" borderId="0" xfId="48" applyNumberFormat="1" applyFont="1" applyBorder="1"/>
    <xf numFmtId="0" fontId="6" fillId="0" borderId="16" xfId="47" applyFont="1" applyBorder="1" applyAlignment="1">
      <alignment horizontal="center" vertical="top" wrapText="1"/>
    </xf>
    <xf numFmtId="0" fontId="47" fillId="0" borderId="10" xfId="45" applyFont="1" applyFill="1" applyBorder="1" applyAlignment="1">
      <alignment horizontal="left" vertical="center" wrapText="1"/>
    </xf>
    <xf numFmtId="177" fontId="8" fillId="0" borderId="10" xfId="45" applyNumberFormat="1" applyFont="1" applyFill="1" applyBorder="1" applyAlignment="1">
      <alignment horizontal="right" vertical="center" wrapText="1"/>
    </xf>
    <xf numFmtId="0" fontId="8" fillId="0" borderId="10" xfId="45" applyFont="1" applyFill="1" applyBorder="1" applyAlignment="1">
      <alignment horizontal="center" vertical="center" wrapText="1"/>
    </xf>
    <xf numFmtId="0" fontId="47" fillId="0" borderId="10" xfId="45" applyFont="1" applyFill="1" applyBorder="1" applyAlignment="1">
      <alignment horizontal="center" vertical="center" wrapText="1"/>
    </xf>
    <xf numFmtId="0" fontId="8" fillId="0" borderId="10" xfId="45" applyFont="1" applyFill="1" applyBorder="1" applyAlignment="1">
      <alignment horizontal="right" vertical="center" wrapText="1"/>
    </xf>
    <xf numFmtId="0" fontId="46" fillId="0" borderId="10" xfId="45" applyFont="1" applyFill="1" applyBorder="1" applyAlignment="1">
      <alignment horizontal="center" vertical="center" wrapText="1"/>
    </xf>
    <xf numFmtId="0" fontId="48" fillId="0" borderId="10" xfId="45" applyFont="1" applyFill="1" applyBorder="1" applyAlignment="1">
      <alignment horizontal="center" vertical="center" wrapText="1"/>
    </xf>
    <xf numFmtId="177" fontId="8" fillId="0" borderId="10" xfId="51" applyNumberFormat="1" applyFont="1" applyFill="1" applyBorder="1" applyAlignment="1">
      <alignment horizontal="right" vertical="center" wrapText="1"/>
    </xf>
    <xf numFmtId="177" fontId="6" fillId="0" borderId="10" xfId="51" applyNumberFormat="1" applyFont="1" applyFill="1" applyBorder="1" applyAlignment="1">
      <alignment horizontal="center"/>
    </xf>
    <xf numFmtId="14" fontId="43" fillId="2" borderId="0" xfId="50" applyNumberFormat="1" applyFont="1" applyFill="1"/>
    <xf numFmtId="43" fontId="43" fillId="2" borderId="0" xfId="50" applyNumberFormat="1" applyFont="1" applyFill="1"/>
    <xf numFmtId="0" fontId="51" fillId="17" borderId="10" xfId="0" applyFont="1" applyFill="1" applyBorder="1" applyAlignment="1">
      <alignment horizontal="justify" vertical="center" wrapText="1"/>
    </xf>
    <xf numFmtId="0" fontId="51" fillId="0" borderId="10" xfId="0" applyFont="1" applyBorder="1" applyAlignment="1">
      <alignment horizontal="left" vertical="center" wrapText="1"/>
    </xf>
    <xf numFmtId="0" fontId="51" fillId="0" borderId="10" xfId="0" applyFont="1" applyBorder="1" applyAlignment="1">
      <alignment horizontal="left" vertical="center"/>
    </xf>
    <xf numFmtId="0" fontId="12" fillId="0" borderId="10" xfId="44" applyFont="1" applyFill="1" applyBorder="1" applyAlignment="1">
      <alignment horizontal="center" vertical="center"/>
    </xf>
    <xf numFmtId="0" fontId="10" fillId="0" borderId="19" xfId="44" applyFont="1" applyFill="1" applyBorder="1" applyAlignment="1">
      <alignment horizontal="center"/>
    </xf>
    <xf numFmtId="0" fontId="10" fillId="0" borderId="11" xfId="44" applyFont="1" applyFill="1" applyBorder="1" applyAlignment="1">
      <alignment horizontal="center"/>
    </xf>
    <xf numFmtId="0" fontId="12" fillId="0" borderId="20" xfId="44" applyFont="1" applyFill="1" applyBorder="1" applyAlignment="1">
      <alignment horizontal="left" vertical="center" wrapText="1"/>
    </xf>
    <xf numFmtId="0" fontId="12" fillId="0" borderId="0" xfId="44" applyFont="1" applyFill="1" applyBorder="1" applyAlignment="1">
      <alignment horizontal="left" vertical="center" wrapText="1"/>
    </xf>
    <xf numFmtId="0" fontId="6" fillId="0" borderId="16" xfId="47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Input" xfId="34" xr:uid="{00000000-0005-0000-0000-000022000000}"/>
    <cellStyle name="Linked Cell" xfId="35" xr:uid="{00000000-0005-0000-0000-000023000000}"/>
    <cellStyle name="Neutral" xfId="36" xr:uid="{00000000-0005-0000-0000-000024000000}"/>
    <cellStyle name="Note" xfId="37" xr:uid="{00000000-0005-0000-0000-000026000000}"/>
    <cellStyle name="Output" xfId="38" xr:uid="{00000000-0005-0000-0000-000027000000}"/>
    <cellStyle name="Style 1" xfId="39" xr:uid="{00000000-0005-0000-0000-000028000000}"/>
    <cellStyle name="Title" xfId="40" xr:uid="{00000000-0005-0000-0000-000029000000}"/>
    <cellStyle name="Total" xfId="41" xr:uid="{00000000-0005-0000-0000-00002A000000}"/>
    <cellStyle name="Warning Text" xfId="42" xr:uid="{00000000-0005-0000-0000-00002B000000}"/>
    <cellStyle name="常规" xfId="0" builtinId="0"/>
    <cellStyle name="常规_Basic Data" xfId="43" xr:uid="{00000000-0005-0000-0000-00002C000000}"/>
    <cellStyle name="常规_BE-Step 2" xfId="44" xr:uid="{00000000-0005-0000-0000-00002E000000}"/>
    <cellStyle name="常规_BE-Step 2_1" xfId="45" xr:uid="{00000000-0005-0000-0000-00002F000000}"/>
    <cellStyle name="常规_ER" xfId="46" xr:uid="{00000000-0005-0000-0000-000030000000}"/>
    <cellStyle name="常规_ER_1" xfId="47" xr:uid="{00000000-0005-0000-0000-000031000000}"/>
    <cellStyle name="常规_Sheet4_1" xfId="48" xr:uid="{00000000-0005-0000-0000-000032000000}"/>
    <cellStyle name="常规_Sheet5" xfId="49" xr:uid="{00000000-0005-0000-0000-000033000000}"/>
    <cellStyle name="常规_Sheet6" xfId="50" xr:uid="{00000000-0005-0000-0000-000034000000}"/>
    <cellStyle name="千位分隔" xfId="5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184150</xdr:colOff>
          <xdr:row>5</xdr:row>
          <xdr:rowOff>184150</xdr:rowOff>
        </xdr:from>
        <xdr:to>
          <xdr:col>0</xdr:col>
          <xdr:colOff>2286000</xdr:colOff>
          <xdr:row>7</xdr:row>
          <xdr:rowOff>76200</xdr:rowOff>
        </xdr:to>
        <xdr:sp macro="" textlink="">
          <xdr:nvSpPr>
            <xdr:cNvPr id="3073" name="Object 1025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127000</xdr:colOff>
          <xdr:row>21</xdr:row>
          <xdr:rowOff>127000</xdr:rowOff>
        </xdr:from>
        <xdr:to>
          <xdr:col>0</xdr:col>
          <xdr:colOff>2190750</xdr:colOff>
          <xdr:row>23</xdr:row>
          <xdr:rowOff>114300</xdr:rowOff>
        </xdr:to>
        <xdr:sp macro="" textlink="">
          <xdr:nvSpPr>
            <xdr:cNvPr id="3074" name="Object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8</xdr:row>
          <xdr:rowOff>95250</xdr:rowOff>
        </xdr:from>
        <xdr:to>
          <xdr:col>2</xdr:col>
          <xdr:colOff>0</xdr:colOff>
          <xdr:row>11</xdr:row>
          <xdr:rowOff>69850</xdr:rowOff>
        </xdr:to>
        <xdr:sp macro="" textlink="">
          <xdr:nvSpPr>
            <xdr:cNvPr id="3075" name="Object 1027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551621</xdr:colOff>
      <xdr:row>21</xdr:row>
      <xdr:rowOff>79513</xdr:rowOff>
    </xdr:from>
    <xdr:to>
      <xdr:col>4</xdr:col>
      <xdr:colOff>493425</xdr:colOff>
      <xdr:row>23</xdr:row>
      <xdr:rowOff>105409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Object 1034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3003273" y="4320209"/>
              <a:ext cx="2360326" cy="415178"/>
            </a:xfrm>
            <a:prstGeom prst="rect">
              <a:avLst/>
            </a:prstGeom>
          </xdr:spPr>
          <xdr:txBody>
            <a:bodyPr vertOverflow="clip" horzOverflow="clip" wrap="non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𝑄</m:t>
                        </m:r>
                      </m:e>
                      <m:sub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𝑗</m:t>
                        </m:r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𝑦</m:t>
                        </m:r>
                      </m:sub>
                    </m:sSub>
                    <m:r>
                      <a:rPr lang="zh-CN" altLang="en-US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𝐹</m:t>
                        </m:r>
                        <m:sSub>
                          <m:sSubPr>
                            <m:ctrlP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𝑅</m:t>
                            </m:r>
                          </m:e>
                          <m:sub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𝑗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𝑑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𝑦</m:t>
                            </m:r>
                          </m:sub>
                        </m:sSub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⋅</m:t>
                        </m:r>
                        <m:r>
                          <m:rPr>
                            <m:sty m:val="p"/>
                          </m:rP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Δ</m:t>
                        </m:r>
                        <m:sSub>
                          <m:sSubPr>
                            <m:ctrlP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𝑡</m:t>
                            </m:r>
                          </m:e>
                          <m:sub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𝑗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𝑑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zh-CN" altLang="en-US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𝑦</m:t>
                            </m:r>
                          </m:sub>
                        </m:sSub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⋅4.18</m:t>
                        </m:r>
                      </m:num>
                      <m:den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3.6</m:t>
                        </m:r>
                      </m:den>
                    </m:f>
                    <m:r>
                      <a:rPr lang="zh-CN" altLang="en-US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⋅1</m:t>
                    </m:r>
                    <m:sSup>
                      <m:sSupPr>
                        <m:ctrlP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0</m:t>
                        </m:r>
                      </m:e>
                      <m:sup>
                        <m:r>
                          <a:rPr lang="zh-CN" altLang="en-US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altLang="zh-CN" b="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9</m:t>
                        </m:r>
                      </m:sup>
                    </m:sSup>
                  </m:oMath>
                </m:oMathPara>
              </a14:m>
              <a:endParaRPr lang="zh-CN" altLang="en-US"/>
            </a:p>
          </xdr:txBody>
        </xdr:sp>
      </mc:Choice>
      <mc:Fallback xmlns="">
        <xdr:sp macro="" textlink="">
          <xdr:nvSpPr>
            <xdr:cNvPr id="2" name="Object 1034">
              <a:extLst>
                <a:ext uri="{63B3BB69-23CF-44E3-9099-C40C66FF867C}">
                  <a14:compatExt xmlns:a14="http://schemas.microsoft.com/office/drawing/2010/main"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 txBox="1"/>
          </xdr:nvSpPr>
          <xdr:spPr>
            <a:xfrm>
              <a:off x="3003273" y="4320209"/>
              <a:ext cx="2360326" cy="415178"/>
            </a:xfrm>
            <a:prstGeom prst="rect">
              <a:avLst/>
            </a:prstGeom>
          </xdr:spPr>
          <xdr:txBody>
            <a:bodyPr vertOverflow="clip" horzOverflow="clip" wrap="none">
              <a:spAutoFit/>
            </a:bodyPr>
            <a:lstStyle/>
            <a:p>
              <a:pPr/>
              <a:r>
                <a:rPr lang="zh-CN" altLang="en-US" i="0">
                  <a:solidFill>
                    <a:srgbClr val="000000"/>
                  </a:solidFill>
                  <a:latin typeface="Cambria Math" panose="02040503050406030204" pitchFamily="18" charset="0"/>
                </a:rPr>
                <a:t>𝑄_(𝑗,𝑑,𝑦)=(𝐹𝑅_(𝑗,𝑑,𝑦)⋅Δ𝑡_(𝑗,𝑑,𝑦)⋅4.18)/3.6⋅10^(−</a:t>
              </a:r>
              <a:r>
                <a:rPr lang="en-US" altLang="zh-CN" b="0" i="0">
                  <a:solidFill>
                    <a:srgbClr val="000000"/>
                  </a:solidFill>
                  <a:latin typeface="Cambria Math" panose="02040503050406030204" pitchFamily="18" charset="0"/>
                </a:rPr>
                <a:t>9</a:t>
              </a:r>
              <a:r>
                <a:rPr lang="zh-CN" altLang="en-US" b="0" i="0">
                  <a:solidFill>
                    <a:srgbClr val="000000"/>
                  </a:solidFill>
                  <a:latin typeface="Cambria Math" panose="02040503050406030204" pitchFamily="18" charset="0"/>
                </a:rPr>
                <a:t>)</a:t>
              </a:r>
              <a:endParaRPr lang="zh-CN" altLang="en-US"/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142875</xdr:rowOff>
    </xdr:from>
    <xdr:to>
      <xdr:col>3</xdr:col>
      <xdr:colOff>838200</xdr:colOff>
      <xdr:row>13</xdr:row>
      <xdr:rowOff>104775</xdr:rowOff>
    </xdr:to>
    <xdr:pic>
      <xdr:nvPicPr>
        <xdr:cNvPr id="6219" name="Picture 3">
          <a:extLst>
            <a:ext uri="{FF2B5EF4-FFF2-40B4-BE49-F238E27FC236}">
              <a16:creationId xmlns:a16="http://schemas.microsoft.com/office/drawing/2014/main" id="{00000000-0008-0000-04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2085975"/>
          <a:ext cx="2867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762000</xdr:colOff>
          <xdr:row>2</xdr:row>
          <xdr:rowOff>146050</xdr:rowOff>
        </xdr:from>
        <xdr:to>
          <xdr:col>3</xdr:col>
          <xdr:colOff>781050</xdr:colOff>
          <xdr:row>4</xdr:row>
          <xdr:rowOff>69850</xdr:rowOff>
        </xdr:to>
        <xdr:sp macro="" textlink="">
          <xdr:nvSpPr>
            <xdr:cNvPr id="5122" name="Object 1026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31750</xdr:colOff>
          <xdr:row>23</xdr:row>
          <xdr:rowOff>88900</xdr:rowOff>
        </xdr:from>
        <xdr:to>
          <xdr:col>3</xdr:col>
          <xdr:colOff>12700</xdr:colOff>
          <xdr:row>25</xdr:row>
          <xdr:rowOff>76200</xdr:rowOff>
        </xdr:to>
        <xdr:sp macro="" textlink="">
          <xdr:nvSpPr>
            <xdr:cNvPr id="5123" name="Object 1027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SC\RE_Consult\Projects_VAL\93_Xiong_geothermal\Tims_2nd_delivery\&#38596;&#21439;&#22320;&#28909;\Baoding%20geothermal%20ER%20calculations_20120809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 StepB1"/>
      <sheetName val="BE StepB2"/>
      <sheetName val="BE StepB3"/>
      <sheetName val="Project Emissions"/>
      <sheetName val="Emission Reduction"/>
    </sheetNames>
    <sheetDataSet>
      <sheetData sheetId="0">
        <row r="27">
          <cell r="C27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5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1AA2A-7EFD-481C-B713-DBA0061F1A8C}">
  <dimension ref="B2:C5"/>
  <sheetViews>
    <sheetView tabSelected="1" workbookViewId="0">
      <selection activeCell="C15" sqref="C15"/>
    </sheetView>
  </sheetViews>
  <sheetFormatPr defaultRowHeight="15" x14ac:dyDescent="0.25"/>
  <cols>
    <col min="2" max="2" width="33.5" customWidth="1"/>
    <col min="3" max="3" width="71.1640625" customWidth="1"/>
  </cols>
  <sheetData>
    <row r="2" spans="2:3" ht="17.5" x14ac:dyDescent="0.25">
      <c r="B2" s="114" t="s">
        <v>98</v>
      </c>
      <c r="C2" s="115" t="s">
        <v>99</v>
      </c>
    </row>
    <row r="3" spans="2:3" ht="17.5" x14ac:dyDescent="0.25">
      <c r="B3" s="114" t="s">
        <v>100</v>
      </c>
      <c r="C3" s="116" t="s">
        <v>101</v>
      </c>
    </row>
    <row r="4" spans="2:3" ht="35" x14ac:dyDescent="0.25">
      <c r="B4" s="114" t="s">
        <v>102</v>
      </c>
      <c r="C4" s="116">
        <v>2</v>
      </c>
    </row>
    <row r="5" spans="2:3" ht="17.5" x14ac:dyDescent="0.25">
      <c r="B5" s="114" t="s">
        <v>103</v>
      </c>
      <c r="C5" s="116" t="s">
        <v>104</v>
      </c>
    </row>
  </sheetData>
  <phoneticPr fontId="5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opLeftCell="A13" zoomScale="85" zoomScaleNormal="85" zoomScaleSheetLayoutView="100" workbookViewId="0">
      <selection activeCell="C27" sqref="C26:C27"/>
    </sheetView>
  </sheetViews>
  <sheetFormatPr defaultColWidth="9" defaultRowHeight="15.5" x14ac:dyDescent="0.25"/>
  <cols>
    <col min="1" max="1" width="9" style="1" bestFit="1" customWidth="1"/>
    <col min="2" max="2" width="46.83203125" style="1" customWidth="1"/>
    <col min="3" max="3" width="10.58203125" style="1" customWidth="1"/>
    <col min="4" max="4" width="11.33203125" style="2" customWidth="1"/>
    <col min="5" max="5" width="85.33203125" style="1" customWidth="1"/>
    <col min="6" max="6" width="9" style="1" bestFit="1"/>
    <col min="7" max="7" width="9" style="1"/>
    <col min="8" max="8" width="11.08203125" style="1" bestFit="1" customWidth="1"/>
    <col min="9" max="9" width="10" style="1" bestFit="1" customWidth="1"/>
    <col min="10" max="16384" width="9" style="1"/>
  </cols>
  <sheetData>
    <row r="1" spans="1:9" ht="39" customHeight="1" x14ac:dyDescent="0.25">
      <c r="B1" s="8" t="s">
        <v>87</v>
      </c>
    </row>
    <row r="2" spans="1:9" ht="17.5" x14ac:dyDescent="0.25">
      <c r="A2" s="8" t="s">
        <v>0</v>
      </c>
    </row>
    <row r="4" spans="1:9" x14ac:dyDescent="0.25">
      <c r="B4" s="7" t="s">
        <v>0</v>
      </c>
      <c r="C4" s="7" t="s">
        <v>1</v>
      </c>
      <c r="D4" s="7" t="s">
        <v>2</v>
      </c>
      <c r="E4" s="7" t="s">
        <v>3</v>
      </c>
    </row>
    <row r="5" spans="1:9" ht="31" x14ac:dyDescent="0.45">
      <c r="B5" s="3" t="s">
        <v>67</v>
      </c>
      <c r="C5" s="3">
        <v>87.3</v>
      </c>
      <c r="D5" s="5" t="s">
        <v>45</v>
      </c>
      <c r="E5" s="6" t="s">
        <v>64</v>
      </c>
    </row>
    <row r="6" spans="1:9" ht="17.5" x14ac:dyDescent="0.45">
      <c r="B6" s="3" t="s">
        <v>4</v>
      </c>
      <c r="C6" s="85">
        <f>(0.8587+0.2854)/2</f>
        <v>0.57204999999999995</v>
      </c>
      <c r="D6" s="5" t="s">
        <v>46</v>
      </c>
      <c r="E6" s="3" t="s">
        <v>52</v>
      </c>
    </row>
    <row r="7" spans="1:9" ht="17.5" x14ac:dyDescent="0.25">
      <c r="B7" s="3" t="s">
        <v>5</v>
      </c>
      <c r="C7" s="99">
        <f>150*24</f>
        <v>3600</v>
      </c>
      <c r="D7" s="4" t="s">
        <v>6</v>
      </c>
      <c r="E7" s="3" t="s">
        <v>65</v>
      </c>
    </row>
    <row r="8" spans="1:9" x14ac:dyDescent="0.25">
      <c r="B8" s="3" t="s">
        <v>7</v>
      </c>
      <c r="C8" s="3">
        <v>3.6</v>
      </c>
      <c r="D8" s="4" t="s">
        <v>8</v>
      </c>
      <c r="E8" s="3" t="s">
        <v>9</v>
      </c>
    </row>
    <row r="9" spans="1:9" ht="18.5" x14ac:dyDescent="0.25">
      <c r="B9" s="3" t="s">
        <v>10</v>
      </c>
      <c r="C9" s="3">
        <v>45</v>
      </c>
      <c r="D9" s="4" t="s">
        <v>44</v>
      </c>
      <c r="E9" s="3" t="s">
        <v>55</v>
      </c>
    </row>
    <row r="10" spans="1:9" ht="18.5" x14ac:dyDescent="0.25">
      <c r="B10" s="3" t="s">
        <v>54</v>
      </c>
      <c r="C10" s="3">
        <v>55</v>
      </c>
      <c r="D10" s="4" t="s">
        <v>44</v>
      </c>
      <c r="E10" s="3" t="s">
        <v>55</v>
      </c>
    </row>
    <row r="11" spans="1:9" ht="18.5" x14ac:dyDescent="0.25">
      <c r="B11" s="3" t="s">
        <v>11</v>
      </c>
      <c r="C11" s="85">
        <f>'BE-Step 2'!B20/10000</f>
        <v>248.0907</v>
      </c>
      <c r="D11" s="4" t="s">
        <v>12</v>
      </c>
      <c r="E11" s="3" t="s">
        <v>13</v>
      </c>
    </row>
    <row r="12" spans="1:9" ht="18.5" x14ac:dyDescent="0.25">
      <c r="B12" s="3" t="s">
        <v>62</v>
      </c>
      <c r="C12" s="3">
        <f>'BE-Step 2'!C20/10000</f>
        <v>9.4515999999999991</v>
      </c>
      <c r="D12" s="4" t="s">
        <v>12</v>
      </c>
      <c r="E12" s="3" t="s">
        <v>63</v>
      </c>
    </row>
    <row r="13" spans="1:9" ht="31" x14ac:dyDescent="0.25">
      <c r="B13" s="19" t="s">
        <v>47</v>
      </c>
      <c r="C13" s="19">
        <v>0</v>
      </c>
      <c r="D13" s="20"/>
      <c r="E13" s="21" t="s">
        <v>14</v>
      </c>
    </row>
    <row r="14" spans="1:9" ht="35" x14ac:dyDescent="0.25">
      <c r="B14" s="3" t="s">
        <v>15</v>
      </c>
      <c r="C14" s="22">
        <v>0.1</v>
      </c>
      <c r="D14" s="4"/>
      <c r="E14" s="6" t="s">
        <v>97</v>
      </c>
      <c r="H14" s="95"/>
      <c r="I14" s="95"/>
    </row>
    <row r="15" spans="1:9" ht="17.5" x14ac:dyDescent="0.25">
      <c r="B15" s="3" t="s">
        <v>49</v>
      </c>
      <c r="C15" s="22">
        <v>0.85</v>
      </c>
      <c r="D15" s="4"/>
      <c r="E15" s="3" t="s">
        <v>66</v>
      </c>
    </row>
    <row r="16" spans="1:9" ht="31" x14ac:dyDescent="0.25">
      <c r="B16" s="3" t="s">
        <v>69</v>
      </c>
      <c r="C16" s="3">
        <v>1</v>
      </c>
      <c r="D16" s="4"/>
      <c r="E16" s="6" t="s">
        <v>96</v>
      </c>
    </row>
    <row r="17" spans="2:5" ht="34" x14ac:dyDescent="0.25">
      <c r="B17" s="6" t="s">
        <v>74</v>
      </c>
      <c r="C17" s="3">
        <v>4.9000000000000004</v>
      </c>
      <c r="D17" s="4" t="s">
        <v>70</v>
      </c>
      <c r="E17" s="3" t="s">
        <v>68</v>
      </c>
    </row>
    <row r="18" spans="2:5" ht="34" x14ac:dyDescent="0.25">
      <c r="B18" s="6" t="s">
        <v>75</v>
      </c>
      <c r="C18" s="3">
        <v>6.5</v>
      </c>
      <c r="D18" s="4" t="s">
        <v>70</v>
      </c>
      <c r="E18" s="3" t="s">
        <v>68</v>
      </c>
    </row>
  </sheetData>
  <phoneticPr fontId="38" type="noConversion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52"/>
  <sheetViews>
    <sheetView topLeftCell="A16" zoomScale="55" zoomScaleNormal="55" zoomScaleSheetLayoutView="100" workbookViewId="0">
      <selection activeCell="H28" sqref="H28"/>
    </sheetView>
  </sheetViews>
  <sheetFormatPr defaultColWidth="7.58203125" defaultRowHeight="15.5" x14ac:dyDescent="0.3"/>
  <cols>
    <col min="1" max="1" width="32.08203125" style="10" customWidth="1"/>
    <col min="2" max="3" width="10.5" style="10" customWidth="1"/>
    <col min="4" max="4" width="10.58203125" style="10" customWidth="1"/>
    <col min="5" max="5" width="17.5" style="10" customWidth="1"/>
    <col min="6" max="6" width="10.58203125" style="10" customWidth="1"/>
    <col min="7" max="7" width="8.83203125" style="10" customWidth="1"/>
    <col min="8" max="9" width="10" style="10" customWidth="1"/>
    <col min="10" max="10" width="9.08203125" style="10" customWidth="1"/>
    <col min="11" max="11" width="10.58203125" style="10" customWidth="1"/>
    <col min="12" max="12" width="11.58203125" style="10" customWidth="1"/>
    <col min="13" max="13" width="12.83203125" style="10" customWidth="1"/>
    <col min="14" max="14" width="8" style="14" customWidth="1"/>
    <col min="15" max="15" width="7.58203125" style="16" bestFit="1" customWidth="1"/>
    <col min="16" max="16" width="11.58203125" style="10" customWidth="1"/>
    <col min="17" max="255" width="7.58203125" style="16" bestFit="1" customWidth="1"/>
    <col min="256" max="16384" width="7.58203125" style="15"/>
  </cols>
  <sheetData>
    <row r="1" spans="1:256" s="1" customForma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4"/>
      <c r="O1" s="16"/>
      <c r="P1" s="10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 s="1" customFormat="1" ht="17.5" x14ac:dyDescent="0.35">
      <c r="A2" s="59" t="s">
        <v>16</v>
      </c>
      <c r="B2" s="16"/>
      <c r="C2" s="16"/>
      <c r="D2" s="10"/>
      <c r="E2" s="10"/>
      <c r="F2" s="10"/>
      <c r="G2" s="10"/>
      <c r="H2" s="10"/>
      <c r="I2" s="10"/>
      <c r="J2" s="10"/>
      <c r="K2" s="10"/>
      <c r="L2" s="10"/>
      <c r="M2" s="10"/>
      <c r="N2" s="14"/>
      <c r="O2" s="16"/>
      <c r="P2" s="10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 s="1" customForma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4"/>
      <c r="O3" s="16"/>
      <c r="P3" s="10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 x14ac:dyDescent="0.3">
      <c r="A4" s="18" t="s">
        <v>17</v>
      </c>
    </row>
    <row r="5" spans="1:256" x14ac:dyDescent="0.4">
      <c r="A5" s="18" t="s">
        <v>18</v>
      </c>
    </row>
    <row r="14" spans="1:256" ht="16" x14ac:dyDescent="0.4">
      <c r="A14" s="117" t="s">
        <v>56</v>
      </c>
      <c r="B14" s="118" t="s">
        <v>19</v>
      </c>
      <c r="C14" s="119"/>
      <c r="D14" s="89"/>
      <c r="E14" s="88"/>
      <c r="F14" s="88"/>
      <c r="G14" s="88"/>
    </row>
    <row r="15" spans="1:256" ht="17.5" x14ac:dyDescent="0.4">
      <c r="A15" s="117"/>
      <c r="B15" s="91" t="s">
        <v>20</v>
      </c>
      <c r="C15" s="91" t="s">
        <v>57</v>
      </c>
      <c r="D15" s="87" t="s">
        <v>21</v>
      </c>
      <c r="E15" s="87" t="s">
        <v>73</v>
      </c>
      <c r="F15" s="93" t="s">
        <v>51</v>
      </c>
      <c r="G15" s="93" t="s">
        <v>50</v>
      </c>
      <c r="H15" s="11"/>
      <c r="I15" s="11"/>
      <c r="J15" s="11"/>
      <c r="K15" s="11"/>
      <c r="L15" s="11"/>
      <c r="M15" s="11"/>
      <c r="N15" s="11"/>
      <c r="O15" s="14"/>
      <c r="P15" s="16"/>
      <c r="Q15" s="10"/>
      <c r="IV15" s="16"/>
    </row>
    <row r="16" spans="1:256" x14ac:dyDescent="0.3">
      <c r="A16" s="90" t="s">
        <v>58</v>
      </c>
      <c r="B16" s="26">
        <f>770000</f>
        <v>770000</v>
      </c>
      <c r="C16" s="26"/>
      <c r="D16" s="73">
        <f>E16*'Basic Data'!$C$14</f>
        <v>44.906400000000005</v>
      </c>
      <c r="E16" s="73">
        <f>B16*'Basic Data'!$C$9*'Basic Data'!$C$7*'Basic Data'!$C$8/10^9</f>
        <v>449.06400000000002</v>
      </c>
      <c r="F16" s="73">
        <f>E16+D16</f>
        <v>493.97040000000004</v>
      </c>
      <c r="G16" s="73"/>
      <c r="H16" s="23"/>
      <c r="I16" s="23"/>
      <c r="J16" s="23"/>
      <c r="K16" s="23"/>
      <c r="L16" s="23"/>
      <c r="M16" s="23"/>
      <c r="N16" s="23"/>
      <c r="O16" s="14"/>
      <c r="P16" s="16"/>
      <c r="Q16" s="17"/>
      <c r="IV16" s="16"/>
    </row>
    <row r="17" spans="1:256" x14ac:dyDescent="0.3">
      <c r="A17" s="90" t="s">
        <v>59</v>
      </c>
      <c r="B17" s="26">
        <f>730400</f>
        <v>730400</v>
      </c>
      <c r="C17" s="26"/>
      <c r="D17" s="73">
        <f>E17*'Basic Data'!$C$14</f>
        <v>42.596928000000005</v>
      </c>
      <c r="E17" s="73">
        <f>B17*'Basic Data'!$C$9*'Basic Data'!$C$7*'Basic Data'!$C$8/10^9</f>
        <v>425.96928000000003</v>
      </c>
      <c r="F17" s="73">
        <f t="shared" ref="F17:F19" si="0">E17+D17</f>
        <v>468.56620800000002</v>
      </c>
      <c r="G17" s="73"/>
      <c r="H17" s="23"/>
      <c r="I17" s="23"/>
      <c r="J17" s="23"/>
      <c r="K17" s="23"/>
      <c r="L17" s="23"/>
      <c r="M17" s="23"/>
      <c r="N17" s="23"/>
      <c r="O17" s="14"/>
      <c r="P17" s="16"/>
      <c r="Q17" s="17"/>
      <c r="IV17" s="16"/>
    </row>
    <row r="18" spans="1:256" x14ac:dyDescent="0.3">
      <c r="A18" s="90" t="s">
        <v>60</v>
      </c>
      <c r="B18" s="26">
        <f>(145052+89760+93180+102515)</f>
        <v>430507</v>
      </c>
      <c r="C18" s="26">
        <f>(41808+52708)</f>
        <v>94516</v>
      </c>
      <c r="D18" s="73">
        <f>E18*'Basic Data'!$C$14</f>
        <v>31.844268719999999</v>
      </c>
      <c r="E18" s="73">
        <f>B18*'Basic Data'!$C$9*'Basic Data'!$C$7*'Basic Data'!$C$8/10^9+C18*'Basic Data'!C10*'Basic Data'!C7*'Basic Data'!C8/10^9</f>
        <v>318.44268719999997</v>
      </c>
      <c r="F18" s="73">
        <f t="shared" si="0"/>
        <v>350.28695591999997</v>
      </c>
      <c r="G18" s="73"/>
      <c r="H18" s="23"/>
      <c r="I18" s="23"/>
      <c r="J18" s="23"/>
      <c r="K18" s="23"/>
      <c r="L18" s="23"/>
      <c r="M18" s="23"/>
      <c r="N18" s="23"/>
      <c r="O18" s="14"/>
      <c r="P18" s="16"/>
      <c r="Q18" s="17"/>
      <c r="IV18" s="16"/>
    </row>
    <row r="19" spans="1:256" x14ac:dyDescent="0.3">
      <c r="A19" s="90" t="s">
        <v>61</v>
      </c>
      <c r="B19" s="26">
        <f>550000</f>
        <v>550000</v>
      </c>
      <c r="C19" s="26"/>
      <c r="D19" s="73">
        <f>E19*'Basic Data'!$C$14</f>
        <v>32.076000000000001</v>
      </c>
      <c r="E19" s="73">
        <f>B19*'Basic Data'!$C$9*'Basic Data'!$C$7*'Basic Data'!$C$8/10^9</f>
        <v>320.76</v>
      </c>
      <c r="F19" s="73">
        <f t="shared" si="0"/>
        <v>352.83600000000001</v>
      </c>
      <c r="G19" s="73"/>
      <c r="H19" s="23"/>
      <c r="I19" s="23"/>
      <c r="J19" s="23"/>
      <c r="K19" s="23"/>
      <c r="L19" s="23"/>
      <c r="M19" s="23"/>
      <c r="N19" s="23"/>
      <c r="O19" s="14"/>
      <c r="P19" s="16"/>
      <c r="Q19" s="17"/>
      <c r="IV19" s="16"/>
    </row>
    <row r="20" spans="1:256" s="10" customFormat="1" ht="14" x14ac:dyDescent="0.3">
      <c r="A20" s="72" t="s">
        <v>22</v>
      </c>
      <c r="B20" s="25">
        <f>SUM(B16:B19)</f>
        <v>2480907</v>
      </c>
      <c r="C20" s="25">
        <f>SUM(C16:C19)</f>
        <v>94516</v>
      </c>
      <c r="D20" s="25">
        <f>SUM(D16:D19)</f>
        <v>151.42359672000001</v>
      </c>
      <c r="E20" s="25">
        <f t="shared" ref="E20" si="1">SUM(E16:E19)</f>
        <v>1514.2359672</v>
      </c>
      <c r="F20" s="25">
        <f>SUM(F16:F19)</f>
        <v>1665.6595639200002</v>
      </c>
      <c r="G20" s="25">
        <f t="shared" ref="G20" si="2">MIN(F20,$B$31)</f>
        <v>1638.7272</v>
      </c>
      <c r="H20" s="13"/>
      <c r="I20" s="94"/>
      <c r="J20" s="23"/>
      <c r="K20" s="13"/>
      <c r="L20" s="13"/>
      <c r="M20" s="13"/>
      <c r="N20" s="13"/>
      <c r="O20" s="14"/>
    </row>
    <row r="21" spans="1:256" s="10" customFormat="1" ht="14" x14ac:dyDescent="0.3">
      <c r="B21" s="24"/>
      <c r="C21" s="2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</row>
    <row r="22" spans="1:256" s="10" customFormat="1" ht="14" x14ac:dyDescent="0.3">
      <c r="B22" s="24"/>
      <c r="C22" s="2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256" x14ac:dyDescent="0.3">
      <c r="A23" s="29"/>
      <c r="B23" s="24"/>
      <c r="C23" s="24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30"/>
      <c r="O23" s="28"/>
      <c r="P23" s="29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56" x14ac:dyDescent="0.3">
      <c r="A24" s="29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0"/>
      <c r="O24" s="28"/>
      <c r="P24" s="29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56" x14ac:dyDescent="0.3">
      <c r="A25" s="33"/>
      <c r="B25" s="45"/>
      <c r="C25" s="45"/>
      <c r="D25" s="29"/>
      <c r="E25" s="39"/>
      <c r="F25" s="37"/>
      <c r="G25" s="34"/>
      <c r="H25" s="31"/>
      <c r="I25" s="31"/>
      <c r="J25" s="31"/>
      <c r="K25" s="31"/>
      <c r="L25" s="31"/>
      <c r="M25" s="31"/>
      <c r="N25" s="30"/>
      <c r="O25" s="28"/>
      <c r="P25" s="29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56" ht="15.75" customHeight="1" x14ac:dyDescent="0.3">
      <c r="A26" s="120" t="s">
        <v>88</v>
      </c>
      <c r="B26" s="121"/>
      <c r="C26" s="121"/>
      <c r="D26" s="121"/>
      <c r="E26" s="121"/>
      <c r="F26" s="121"/>
      <c r="G26" s="121"/>
      <c r="H26" s="41"/>
      <c r="I26" s="41"/>
      <c r="J26" s="41"/>
      <c r="K26" s="31"/>
      <c r="L26" s="31"/>
      <c r="M26" s="31"/>
      <c r="N26" s="31"/>
      <c r="O26" s="31"/>
      <c r="P26" s="30"/>
      <c r="Q26" s="28"/>
      <c r="R26" s="2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IV26" s="16"/>
    </row>
    <row r="27" spans="1:256" x14ac:dyDescent="0.3">
      <c r="A27" s="98"/>
      <c r="B27" s="97"/>
      <c r="C27" s="96"/>
      <c r="D27" s="42"/>
      <c r="E27" s="43"/>
      <c r="F27" s="43"/>
      <c r="G27" s="41"/>
      <c r="H27" s="41"/>
      <c r="I27" s="41"/>
      <c r="J27" s="41"/>
      <c r="K27" s="31"/>
      <c r="L27" s="31"/>
      <c r="M27" s="31"/>
      <c r="N27" s="31"/>
      <c r="O27" s="31"/>
      <c r="P27" s="30"/>
      <c r="Q27" s="28"/>
      <c r="R27" s="29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IV27" s="16"/>
    </row>
    <row r="28" spans="1:256" x14ac:dyDescent="0.3">
      <c r="A28" s="103" t="s">
        <v>89</v>
      </c>
      <c r="B28" s="104">
        <v>150</v>
      </c>
      <c r="C28" s="105" t="s">
        <v>95</v>
      </c>
      <c r="D28" s="42"/>
      <c r="E28" s="43"/>
      <c r="F28" s="43"/>
      <c r="G28" s="41"/>
      <c r="H28" s="41"/>
      <c r="I28" s="41"/>
      <c r="J28" s="41"/>
      <c r="K28" s="29"/>
      <c r="L28" s="29"/>
      <c r="M28" s="29"/>
      <c r="N28" s="29"/>
      <c r="O28" s="29"/>
      <c r="P28" s="30"/>
      <c r="Q28" s="28"/>
      <c r="R28" s="2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IV28" s="16"/>
    </row>
    <row r="29" spans="1:256" ht="16" x14ac:dyDescent="0.3">
      <c r="A29" s="106" t="s">
        <v>90</v>
      </c>
      <c r="B29" s="107">
        <f>75-9</f>
        <v>66</v>
      </c>
      <c r="C29" s="108" t="s">
        <v>91</v>
      </c>
      <c r="D29" s="42"/>
      <c r="E29" s="43"/>
      <c r="F29" s="43"/>
      <c r="G29" s="41"/>
      <c r="H29" s="41"/>
      <c r="I29" s="41"/>
      <c r="J29" s="41"/>
      <c r="K29" s="29"/>
      <c r="L29" s="29"/>
      <c r="M29" s="29"/>
      <c r="N29" s="29"/>
      <c r="O29" s="29"/>
      <c r="P29" s="30"/>
      <c r="Q29" s="28"/>
      <c r="R29" s="29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IV29" s="16"/>
    </row>
    <row r="30" spans="1:256" ht="16" x14ac:dyDescent="0.3">
      <c r="A30" s="106" t="s">
        <v>92</v>
      </c>
      <c r="B30" s="107">
        <v>11</v>
      </c>
      <c r="C30" s="108"/>
      <c r="D30" s="42"/>
      <c r="E30" s="43"/>
      <c r="F30" s="43"/>
      <c r="G30" s="41"/>
      <c r="H30" s="41"/>
      <c r="I30" s="41"/>
      <c r="J30" s="41"/>
      <c r="K30" s="29"/>
      <c r="L30" s="29"/>
      <c r="M30" s="29"/>
      <c r="N30" s="29"/>
      <c r="O30" s="29"/>
      <c r="P30" s="30"/>
      <c r="Q30" s="28"/>
      <c r="R30" s="29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IV30" s="16"/>
    </row>
    <row r="31" spans="1:256" x14ac:dyDescent="0.3">
      <c r="A31" s="109" t="s">
        <v>93</v>
      </c>
      <c r="B31" s="110">
        <f>150*1000*4.18*66/3.6*10^-9*11*3600*3.6</f>
        <v>1638.7272</v>
      </c>
      <c r="C31" s="105" t="s">
        <v>94</v>
      </c>
      <c r="D31" s="42"/>
      <c r="E31" s="43"/>
      <c r="F31" s="43"/>
      <c r="G31" s="41"/>
      <c r="H31" s="41"/>
      <c r="I31" s="41"/>
      <c r="J31" s="41"/>
      <c r="K31" s="27"/>
      <c r="L31" s="27"/>
      <c r="M31" s="27"/>
      <c r="N31" s="27"/>
      <c r="O31" s="27"/>
      <c r="P31" s="30"/>
      <c r="Q31" s="28"/>
      <c r="R31" s="2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IV31" s="16"/>
    </row>
    <row r="32" spans="1:256" x14ac:dyDescent="0.3">
      <c r="A32" s="36"/>
      <c r="B32" s="36"/>
      <c r="C32" s="36"/>
      <c r="D32" s="42"/>
      <c r="E32" s="43"/>
      <c r="F32" s="43"/>
      <c r="G32" s="41"/>
      <c r="H32" s="41"/>
      <c r="I32" s="41"/>
      <c r="J32" s="41"/>
      <c r="K32" s="27"/>
      <c r="L32" s="27"/>
      <c r="M32" s="27"/>
      <c r="N32" s="27"/>
      <c r="O32" s="27"/>
      <c r="P32" s="30"/>
      <c r="R32" s="10"/>
      <c r="IV32" s="16"/>
    </row>
    <row r="33" spans="1:256" s="9" customFormat="1" ht="13" x14ac:dyDescent="0.3">
      <c r="A33" s="36"/>
      <c r="B33" s="36"/>
      <c r="C33" s="36"/>
      <c r="D33" s="42"/>
      <c r="E33" s="43"/>
      <c r="F33" s="43"/>
      <c r="G33" s="41"/>
      <c r="H33" s="41"/>
      <c r="I33" s="41"/>
      <c r="J33" s="41"/>
      <c r="K33" s="27"/>
      <c r="L33" s="27"/>
      <c r="M33" s="27"/>
      <c r="N33" s="27"/>
      <c r="O33" s="27"/>
      <c r="P33" s="3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</row>
    <row r="34" spans="1:256" x14ac:dyDescent="0.3">
      <c r="A34" s="36"/>
      <c r="B34" s="36"/>
      <c r="C34" s="36"/>
      <c r="D34" s="42"/>
      <c r="E34" s="43"/>
      <c r="F34" s="43"/>
      <c r="G34" s="41"/>
      <c r="H34" s="41"/>
      <c r="I34" s="41"/>
      <c r="J34" s="41"/>
      <c r="K34" s="38"/>
      <c r="L34" s="38"/>
      <c r="M34" s="38"/>
      <c r="N34" s="38"/>
      <c r="O34" s="38"/>
      <c r="P34" s="30"/>
      <c r="R34" s="10"/>
      <c r="IV34" s="16"/>
    </row>
    <row r="35" spans="1:256" x14ac:dyDescent="0.3">
      <c r="A35" s="36"/>
      <c r="B35" s="36"/>
      <c r="C35" s="36"/>
      <c r="D35" s="42"/>
      <c r="E35" s="43"/>
      <c r="F35" s="43"/>
      <c r="G35" s="41"/>
      <c r="H35" s="41"/>
      <c r="I35" s="41"/>
      <c r="J35" s="41"/>
      <c r="K35" s="29"/>
      <c r="L35" s="29"/>
      <c r="M35" s="29"/>
      <c r="N35" s="29"/>
      <c r="O35" s="29"/>
      <c r="P35" s="30"/>
      <c r="R35" s="10"/>
      <c r="IV35" s="16"/>
    </row>
    <row r="36" spans="1:256" x14ac:dyDescent="0.3">
      <c r="A36" s="36"/>
      <c r="B36" s="36"/>
      <c r="C36" s="36"/>
      <c r="D36" s="42"/>
      <c r="E36" s="43"/>
      <c r="F36" s="43"/>
      <c r="G36" s="41"/>
      <c r="H36" s="41"/>
      <c r="I36" s="41"/>
      <c r="J36" s="41"/>
      <c r="K36" s="29"/>
      <c r="L36" s="29"/>
      <c r="M36" s="29"/>
      <c r="N36" s="29"/>
      <c r="O36" s="29"/>
      <c r="P36" s="30"/>
      <c r="R36" s="10"/>
      <c r="IV36" s="16"/>
    </row>
    <row r="37" spans="1:256" x14ac:dyDescent="0.3">
      <c r="A37" s="12"/>
      <c r="B37" s="12"/>
      <c r="C37" s="12"/>
      <c r="D37" s="42"/>
      <c r="E37" s="44"/>
      <c r="F37" s="43"/>
      <c r="G37" s="23"/>
      <c r="H37" s="23"/>
      <c r="I37" s="23"/>
      <c r="J37" s="23"/>
      <c r="K37" s="29"/>
      <c r="L37" s="29"/>
      <c r="M37" s="29"/>
      <c r="N37" s="29"/>
      <c r="O37" s="29"/>
      <c r="P37" s="30"/>
      <c r="R37" s="10"/>
      <c r="IV37" s="16"/>
    </row>
    <row r="38" spans="1:256" x14ac:dyDescent="0.3">
      <c r="A38" s="12"/>
      <c r="B38" s="12"/>
      <c r="C38" s="12"/>
      <c r="D38" s="42"/>
      <c r="E38" s="44"/>
      <c r="F38" s="43"/>
      <c r="G38" s="23"/>
      <c r="H38" s="23"/>
      <c r="I38" s="23"/>
      <c r="J38" s="23"/>
      <c r="K38" s="29"/>
      <c r="L38" s="29"/>
      <c r="M38" s="29"/>
      <c r="N38" s="29"/>
      <c r="O38" s="29"/>
      <c r="P38" s="30"/>
      <c r="R38" s="10"/>
      <c r="IV38" s="16"/>
    </row>
    <row r="39" spans="1:256" x14ac:dyDescent="0.3">
      <c r="A39" s="12"/>
      <c r="B39" s="12"/>
      <c r="C39" s="12"/>
      <c r="D39" s="42"/>
      <c r="E39" s="44"/>
      <c r="F39" s="43"/>
      <c r="G39" s="23"/>
      <c r="H39" s="23"/>
      <c r="I39" s="23"/>
      <c r="J39" s="23"/>
      <c r="K39" s="29"/>
      <c r="L39" s="29"/>
      <c r="M39" s="29"/>
      <c r="N39" s="29"/>
      <c r="O39" s="29"/>
      <c r="P39" s="30"/>
      <c r="R39" s="10"/>
      <c r="IV39" s="16"/>
    </row>
    <row r="40" spans="1:256" x14ac:dyDescent="0.3">
      <c r="A40" s="35"/>
      <c r="B40" s="42"/>
      <c r="C40" s="42"/>
      <c r="D40" s="40"/>
      <c r="E40" s="40"/>
      <c r="F40" s="40"/>
      <c r="G40" s="40"/>
      <c r="H40" s="40"/>
    </row>
    <row r="41" spans="1:256" x14ac:dyDescent="0.3">
      <c r="B41" s="29"/>
      <c r="C41" s="29"/>
      <c r="D41" s="29"/>
      <c r="E41" s="29"/>
      <c r="F41" s="29"/>
      <c r="G41" s="29"/>
      <c r="H41" s="29"/>
    </row>
    <row r="42" spans="1:256" x14ac:dyDescent="0.3">
      <c r="B42" s="29"/>
      <c r="C42" s="29"/>
      <c r="D42" s="29"/>
      <c r="E42" s="29"/>
      <c r="F42" s="29"/>
      <c r="G42" s="29"/>
      <c r="H42" s="29"/>
    </row>
    <row r="43" spans="1:256" x14ac:dyDescent="0.3">
      <c r="B43" s="29"/>
      <c r="C43" s="29"/>
      <c r="D43" s="29"/>
      <c r="E43" s="29"/>
      <c r="F43" s="29"/>
      <c r="G43" s="29"/>
      <c r="H43" s="29"/>
    </row>
    <row r="44" spans="1:256" x14ac:dyDescent="0.3">
      <c r="B44" s="29"/>
      <c r="C44" s="29"/>
      <c r="D44" s="29"/>
      <c r="E44" s="29"/>
      <c r="F44" s="29"/>
      <c r="G44" s="29"/>
      <c r="H44" s="29"/>
    </row>
    <row r="45" spans="1:256" x14ac:dyDescent="0.3">
      <c r="B45" s="29"/>
      <c r="C45" s="29"/>
      <c r="D45" s="29"/>
      <c r="E45" s="29"/>
      <c r="F45" s="29"/>
      <c r="G45" s="29"/>
      <c r="H45" s="29"/>
    </row>
    <row r="46" spans="1:256" x14ac:dyDescent="0.3">
      <c r="B46" s="29"/>
      <c r="C46" s="29"/>
      <c r="D46" s="29"/>
      <c r="E46" s="29"/>
      <c r="F46" s="29"/>
      <c r="G46" s="29"/>
      <c r="H46" s="29"/>
    </row>
    <row r="47" spans="1:256" x14ac:dyDescent="0.3">
      <c r="B47" s="29"/>
      <c r="C47" s="29"/>
      <c r="D47" s="29"/>
      <c r="E47" s="29"/>
      <c r="F47" s="29"/>
      <c r="G47" s="29"/>
      <c r="H47" s="29"/>
    </row>
    <row r="48" spans="1:256" x14ac:dyDescent="0.3">
      <c r="B48" s="29"/>
      <c r="C48" s="29"/>
      <c r="D48" s="29"/>
      <c r="E48" s="29"/>
      <c r="F48" s="29"/>
      <c r="G48" s="29"/>
      <c r="H48" s="29"/>
    </row>
    <row r="49" spans="2:8" x14ac:dyDescent="0.3">
      <c r="B49" s="29"/>
      <c r="C49" s="29"/>
      <c r="D49" s="29"/>
      <c r="E49" s="29"/>
      <c r="F49" s="29"/>
      <c r="G49" s="29"/>
      <c r="H49" s="29"/>
    </row>
    <row r="50" spans="2:8" x14ac:dyDescent="0.3">
      <c r="B50" s="29"/>
      <c r="C50" s="29"/>
      <c r="D50" s="29"/>
      <c r="E50" s="29"/>
      <c r="F50" s="29"/>
      <c r="G50" s="29"/>
      <c r="H50" s="29"/>
    </row>
    <row r="51" spans="2:8" x14ac:dyDescent="0.3">
      <c r="B51" s="29"/>
      <c r="C51" s="29"/>
      <c r="D51" s="29"/>
      <c r="E51" s="29"/>
      <c r="F51" s="29"/>
      <c r="G51" s="29"/>
      <c r="H51" s="29"/>
    </row>
    <row r="52" spans="2:8" x14ac:dyDescent="0.3">
      <c r="B52" s="29"/>
      <c r="C52" s="29"/>
      <c r="D52" s="29"/>
      <c r="E52" s="29"/>
      <c r="F52" s="29"/>
      <c r="G52" s="29"/>
      <c r="H52" s="29"/>
    </row>
  </sheetData>
  <mergeCells count="3">
    <mergeCell ref="A14:A15"/>
    <mergeCell ref="B14:C14"/>
    <mergeCell ref="A26:G26"/>
  </mergeCells>
  <phoneticPr fontId="38" type="noConversion"/>
  <pageMargins left="0.75" right="0.75" top="1" bottom="1" header="0.51111111111111107" footer="0.51111111111111107"/>
  <pageSetup paperSize="9" firstPageNumber="4294963191" orientation="portrait" r:id="rId1"/>
  <headerFooter alignWithMargins="0"/>
  <ignoredErrors>
    <ignoredError sqref="E18" formula="1"/>
  </ignoredErrors>
  <drawing r:id="rId2"/>
  <legacyDrawing r:id="rId3"/>
  <oleObjects>
    <mc:AlternateContent xmlns:mc="http://schemas.openxmlformats.org/markup-compatibility/2006">
      <mc:Choice Requires="x14">
        <oleObject progId="Equation.3" shapeId="3073" r:id="rId4">
          <objectPr defaultSize="0" autoPict="0" r:id="rId5">
            <anchor moveWithCells="1" sizeWithCells="1">
              <from>
                <xdr:col>0</xdr:col>
                <xdr:colOff>184150</xdr:colOff>
                <xdr:row>5</xdr:row>
                <xdr:rowOff>184150</xdr:rowOff>
              </from>
              <to>
                <xdr:col>0</xdr:col>
                <xdr:colOff>2286000</xdr:colOff>
                <xdr:row>7</xdr:row>
                <xdr:rowOff>76200</xdr:rowOff>
              </to>
            </anchor>
          </objectPr>
        </oleObject>
      </mc:Choice>
      <mc:Fallback>
        <oleObject progId="Equation.3" shapeId="3073" r:id="rId4"/>
      </mc:Fallback>
    </mc:AlternateContent>
    <mc:AlternateContent xmlns:mc="http://schemas.openxmlformats.org/markup-compatibility/2006">
      <mc:Choice Requires="x14">
        <oleObject progId="Equation.3" shapeId="3074" r:id="rId6">
          <objectPr defaultSize="0" autoPict="0" r:id="rId7">
            <anchor moveWithCells="1" sizeWithCells="1">
              <from>
                <xdr:col>0</xdr:col>
                <xdr:colOff>127000</xdr:colOff>
                <xdr:row>21</xdr:row>
                <xdr:rowOff>127000</xdr:rowOff>
              </from>
              <to>
                <xdr:col>0</xdr:col>
                <xdr:colOff>2190750</xdr:colOff>
                <xdr:row>23</xdr:row>
                <xdr:rowOff>114300</xdr:rowOff>
              </to>
            </anchor>
          </objectPr>
        </oleObject>
      </mc:Choice>
      <mc:Fallback>
        <oleObject progId="Equation.3" shapeId="3074" r:id="rId6"/>
      </mc:Fallback>
    </mc:AlternateContent>
    <mc:AlternateContent xmlns:mc="http://schemas.openxmlformats.org/markup-compatibility/2006">
      <mc:Choice Requires="x14">
        <oleObject progId="Equation.3" shapeId="3075" r:id="rId8">
          <objectPr defaultSize="0" autoPict="0" r:id="rId9">
            <anchor moveWithCells="1" sizeWithCells="1">
              <from>
                <xdr:col>0</xdr:col>
                <xdr:colOff>114300</xdr:colOff>
                <xdr:row>8</xdr:row>
                <xdr:rowOff>95250</xdr:rowOff>
              </from>
              <to>
                <xdr:col>2</xdr:col>
                <xdr:colOff>0</xdr:colOff>
                <xdr:row>11</xdr:row>
                <xdr:rowOff>69850</xdr:rowOff>
              </to>
            </anchor>
          </objectPr>
        </oleObject>
      </mc:Choice>
      <mc:Fallback>
        <oleObject progId="Equation.3" shapeId="3075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topLeftCell="A12" zoomScale="85" zoomScaleNormal="85" zoomScaleSheetLayoutView="100" workbookViewId="0">
      <selection activeCell="F34" sqref="F34"/>
    </sheetView>
  </sheetViews>
  <sheetFormatPr defaultColWidth="9" defaultRowHeight="15.5" x14ac:dyDescent="0.25"/>
  <cols>
    <col min="1" max="1" width="9" style="1" bestFit="1" customWidth="1"/>
    <col min="2" max="2" width="13.5" style="1" customWidth="1"/>
    <col min="3" max="3" width="11.33203125" style="1" customWidth="1"/>
    <col min="4" max="4" width="9" style="1" bestFit="1"/>
    <col min="5" max="7" width="9" style="1"/>
    <col min="8" max="8" width="9.33203125" style="1" bestFit="1" customWidth="1"/>
    <col min="9" max="9" width="9" style="1"/>
    <col min="10" max="11" width="10" style="1" bestFit="1" customWidth="1"/>
    <col min="12" max="16384" width="9" style="1"/>
  </cols>
  <sheetData>
    <row r="2" spans="1:13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7.5" x14ac:dyDescent="0.35">
      <c r="A3" s="48"/>
      <c r="B3" s="59" t="s">
        <v>16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3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3" x14ac:dyDescent="0.3">
      <c r="A5" s="48"/>
      <c r="B5" s="58" t="s">
        <v>23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3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3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3" ht="17.5" x14ac:dyDescent="0.45">
      <c r="A9" s="48"/>
      <c r="B9" s="48"/>
      <c r="C9" s="47" t="s">
        <v>48</v>
      </c>
      <c r="D9" s="48"/>
      <c r="E9" s="48"/>
      <c r="F9" s="48"/>
      <c r="G9" s="48"/>
      <c r="H9" s="48"/>
      <c r="I9" s="48"/>
      <c r="J9" s="48"/>
      <c r="K9" s="48"/>
      <c r="L9" s="48"/>
    </row>
    <row r="10" spans="1:13" x14ac:dyDescent="0.3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3" ht="17.5" x14ac:dyDescent="0.45">
      <c r="A11" s="48"/>
      <c r="B11" s="48"/>
      <c r="C11" s="47" t="s">
        <v>24</v>
      </c>
      <c r="D11" s="48"/>
      <c r="E11" s="48"/>
      <c r="F11" s="48"/>
      <c r="G11" s="48"/>
      <c r="H11" s="48"/>
      <c r="I11" s="48"/>
      <c r="J11" s="48"/>
      <c r="K11" s="48"/>
      <c r="L11" s="48"/>
    </row>
    <row r="12" spans="1:13" x14ac:dyDescent="0.3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13" ht="17.5" x14ac:dyDescent="0.45">
      <c r="A13" s="48"/>
      <c r="B13" s="48"/>
      <c r="C13" s="46" t="s">
        <v>25</v>
      </c>
      <c r="D13" s="47" t="s">
        <v>26</v>
      </c>
      <c r="E13" s="48"/>
      <c r="F13" s="48"/>
      <c r="G13" s="48"/>
      <c r="H13" s="48"/>
      <c r="I13" s="48"/>
      <c r="J13" s="48"/>
      <c r="K13" s="48"/>
      <c r="L13" s="48"/>
    </row>
    <row r="14" spans="1:13" x14ac:dyDescent="0.3">
      <c r="A14" s="46"/>
      <c r="B14" s="46"/>
      <c r="C14" s="46"/>
      <c r="D14" s="47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3">
      <c r="A15" s="46"/>
      <c r="B15" s="46"/>
      <c r="C15" s="56"/>
      <c r="D15" s="57"/>
      <c r="E15" s="56"/>
      <c r="F15" s="56"/>
      <c r="G15" s="56"/>
      <c r="H15" s="56"/>
      <c r="I15" s="56"/>
      <c r="J15" s="56"/>
      <c r="K15" s="56"/>
      <c r="L15" s="56"/>
      <c r="M15" s="46"/>
    </row>
    <row r="16" spans="1:13" x14ac:dyDescent="0.3">
      <c r="A16" s="46"/>
      <c r="B16" s="55" t="s">
        <v>27</v>
      </c>
      <c r="C16" s="55">
        <v>1</v>
      </c>
      <c r="D16" s="55">
        <v>2</v>
      </c>
      <c r="E16" s="55">
        <v>3</v>
      </c>
      <c r="F16" s="55">
        <v>4</v>
      </c>
      <c r="G16" s="55">
        <v>5</v>
      </c>
      <c r="J16" s="95"/>
      <c r="K16" s="95"/>
    </row>
    <row r="17" spans="1:12" ht="17" x14ac:dyDescent="0.3">
      <c r="A17" s="46"/>
      <c r="B17" s="51" t="s">
        <v>28</v>
      </c>
      <c r="C17" s="111">
        <f>'BE-Step 2'!$G$20</f>
        <v>1638.7272</v>
      </c>
      <c r="D17" s="111">
        <f>'BE-Step 2'!$G$20</f>
        <v>1638.7272</v>
      </c>
      <c r="E17" s="111">
        <f>'BE-Step 2'!$G$20</f>
        <v>1638.7272</v>
      </c>
      <c r="F17" s="111">
        <f>'BE-Step 2'!$G$20</f>
        <v>1638.7272</v>
      </c>
      <c r="G17" s="111">
        <f>'BE-Step 2'!$G$20</f>
        <v>1638.7272</v>
      </c>
    </row>
    <row r="18" spans="1:12" ht="17" x14ac:dyDescent="0.3">
      <c r="A18" s="46"/>
      <c r="B18" s="51" t="s">
        <v>71</v>
      </c>
      <c r="C18" s="54">
        <f>'BE-Step 2'!$D$20</f>
        <v>151.42359672000001</v>
      </c>
      <c r="D18" s="54">
        <f>'BE-Step 2'!$D$20</f>
        <v>151.42359672000001</v>
      </c>
      <c r="E18" s="54">
        <f>'BE-Step 2'!$D$20</f>
        <v>151.42359672000001</v>
      </c>
      <c r="F18" s="54">
        <f>'BE-Step 2'!$D$20</f>
        <v>151.42359672000001</v>
      </c>
      <c r="G18" s="54">
        <f>'BE-Step 2'!$D$20</f>
        <v>151.42359672000001</v>
      </c>
    </row>
    <row r="19" spans="1:12" ht="17.5" x14ac:dyDescent="0.45">
      <c r="A19" s="46"/>
      <c r="B19" s="53" t="s">
        <v>29</v>
      </c>
      <c r="C19" s="54">
        <v>0</v>
      </c>
      <c r="D19" s="54">
        <f>(D17-D18)/(1-'[1]BE StepB1'!$C$27)*'[1]BE StepB1'!$C$27</f>
        <v>0</v>
      </c>
      <c r="E19" s="54">
        <v>0</v>
      </c>
      <c r="F19" s="54">
        <f>E19</f>
        <v>0</v>
      </c>
      <c r="G19" s="54">
        <f t="shared" ref="G19" si="0">F19</f>
        <v>0</v>
      </c>
    </row>
    <row r="20" spans="1:12" ht="17.5" x14ac:dyDescent="0.45">
      <c r="A20" s="46"/>
      <c r="B20" s="53" t="s">
        <v>72</v>
      </c>
      <c r="C20" s="100">
        <f>'Basic Data'!$C$16*(C17+C19-C18)</f>
        <v>1487.3036032800001</v>
      </c>
      <c r="D20" s="100">
        <f>'Basic Data'!$C$16*(D17+D19-D18)</f>
        <v>1487.3036032800001</v>
      </c>
      <c r="E20" s="100">
        <f>'Basic Data'!$C$16*(E17+E19-E18)</f>
        <v>1487.3036032800001</v>
      </c>
      <c r="F20" s="100">
        <f>'Basic Data'!$C$16*(F17+F19-F18)</f>
        <v>1487.3036032800001</v>
      </c>
      <c r="G20" s="100">
        <f>'Basic Data'!$C$16*(G17+G19-G18)</f>
        <v>1487.3036032800001</v>
      </c>
    </row>
    <row r="21" spans="1:12" ht="17" x14ac:dyDescent="0.3">
      <c r="A21" s="46"/>
      <c r="B21" s="51" t="s">
        <v>76</v>
      </c>
      <c r="C21" s="52">
        <f>ROUNDDOWN(C20*'Basic Data'!$C$5/'Basic Data'!$C$15,0)</f>
        <v>152754</v>
      </c>
      <c r="D21" s="52">
        <f>ROUNDDOWN(D20*'Basic Data'!$C$5/'Basic Data'!$C$15,0)</f>
        <v>152754</v>
      </c>
      <c r="E21" s="52">
        <f>ROUNDDOWN(E20*'Basic Data'!$C$5/'Basic Data'!$C$15,0)</f>
        <v>152754</v>
      </c>
      <c r="F21" s="52">
        <f>ROUNDDOWN(F20*'Basic Data'!$C$5/'Basic Data'!$C$15,0)</f>
        <v>152754</v>
      </c>
      <c r="G21" s="52">
        <f>ROUNDDOWN(G20*'Basic Data'!$C$5/'Basic Data'!$C$15,0)</f>
        <v>152754</v>
      </c>
    </row>
    <row r="22" spans="1:12" x14ac:dyDescent="0.3">
      <c r="A22" s="50"/>
      <c r="B22" s="46"/>
      <c r="C22" s="46"/>
      <c r="D22" s="47"/>
      <c r="E22" s="46"/>
      <c r="F22" s="46"/>
      <c r="G22" s="46"/>
      <c r="H22" s="46"/>
    </row>
    <row r="23" spans="1:12" x14ac:dyDescent="0.3">
      <c r="A23" s="48"/>
      <c r="B23" s="48"/>
      <c r="C23" s="101"/>
      <c r="D23" s="49"/>
      <c r="E23" s="49"/>
      <c r="F23" s="49"/>
      <c r="G23" s="49"/>
      <c r="H23" s="49"/>
      <c r="I23" s="49"/>
      <c r="J23" s="49"/>
      <c r="K23" s="49"/>
      <c r="L23" s="48"/>
    </row>
  </sheetData>
  <phoneticPr fontId="38" type="noConversion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31"/>
  <sheetViews>
    <sheetView topLeftCell="A16" zoomScaleSheetLayoutView="100" workbookViewId="0">
      <selection activeCell="C20" sqref="C20"/>
    </sheetView>
  </sheetViews>
  <sheetFormatPr defaultColWidth="8" defaultRowHeight="13" x14ac:dyDescent="0.3"/>
  <cols>
    <col min="1" max="1" width="10" style="77" customWidth="1"/>
    <col min="2" max="2" width="18.33203125" style="77" customWidth="1"/>
    <col min="3" max="3" width="11.08203125" style="77" customWidth="1"/>
    <col min="4" max="4" width="11.33203125" style="77" customWidth="1"/>
    <col min="5" max="7" width="10" style="77" customWidth="1"/>
    <col min="8" max="8" width="8" style="77" bestFit="1"/>
    <col min="9" max="9" width="9.75" style="77" bestFit="1" customWidth="1"/>
    <col min="10" max="16384" width="8" style="77"/>
  </cols>
  <sheetData>
    <row r="2" spans="2:7" ht="17.5" x14ac:dyDescent="0.35">
      <c r="B2" s="84" t="s">
        <v>30</v>
      </c>
    </row>
    <row r="7" spans="2:7" ht="14" x14ac:dyDescent="0.3">
      <c r="B7" s="81" t="s">
        <v>31</v>
      </c>
      <c r="C7" s="80"/>
      <c r="D7" s="80"/>
      <c r="E7" s="80"/>
      <c r="F7" s="80"/>
    </row>
    <row r="8" spans="2:7" ht="14" x14ac:dyDescent="0.3">
      <c r="B8" s="80" t="s">
        <v>32</v>
      </c>
      <c r="C8" s="80"/>
      <c r="D8" s="83"/>
      <c r="E8" s="80"/>
      <c r="G8" s="80"/>
    </row>
    <row r="11" spans="2:7" ht="14" x14ac:dyDescent="0.3">
      <c r="B11" s="81" t="s">
        <v>33</v>
      </c>
    </row>
    <row r="14" spans="2:7" ht="14" x14ac:dyDescent="0.3">
      <c r="C14" s="79"/>
    </row>
    <row r="15" spans="2:7" ht="14" x14ac:dyDescent="0.3">
      <c r="B15" s="75" t="s">
        <v>27</v>
      </c>
      <c r="C15" s="75">
        <v>1</v>
      </c>
      <c r="D15" s="75">
        <v>2</v>
      </c>
      <c r="E15" s="75">
        <v>3</v>
      </c>
      <c r="F15" s="75">
        <v>4</v>
      </c>
      <c r="G15" s="75">
        <v>5</v>
      </c>
    </row>
    <row r="16" spans="2:7" ht="17" x14ac:dyDescent="0.45">
      <c r="B16" s="75" t="s">
        <v>80</v>
      </c>
      <c r="C16" s="76">
        <f>'Basic Data'!$C$17*'Basic Data'!$C$11*10000+'Basic Data'!$C$18*'Basic Data'!$C$12*10000</f>
        <v>12770798.300000001</v>
      </c>
      <c r="D16" s="76">
        <f>'Basic Data'!$C$17*'Basic Data'!$C$11*10000+'Basic Data'!$C$18*'Basic Data'!$C$12*10000</f>
        <v>12770798.300000001</v>
      </c>
      <c r="E16" s="76">
        <f>'Basic Data'!$C$17*'Basic Data'!$C$11*10000+'Basic Data'!$C$18*'Basic Data'!$C$12*10000</f>
        <v>12770798.300000001</v>
      </c>
      <c r="F16" s="76">
        <f>'Basic Data'!$C$17*'Basic Data'!$C$11*10000+'Basic Data'!$C$18*'Basic Data'!$C$12*10000</f>
        <v>12770798.300000001</v>
      </c>
      <c r="G16" s="76">
        <f>'Basic Data'!$C$17*'Basic Data'!$C$11*10000+'Basic Data'!$C$18*'Basic Data'!$C$12*10000</f>
        <v>12770798.300000001</v>
      </c>
    </row>
    <row r="17" spans="1:7" ht="17" x14ac:dyDescent="0.45">
      <c r="B17" s="75" t="s">
        <v>81</v>
      </c>
      <c r="C17" s="74">
        <f>C16/1000</f>
        <v>12770.7983</v>
      </c>
      <c r="D17" s="74">
        <f t="shared" ref="D17:G17" si="0">D16/1000</f>
        <v>12770.7983</v>
      </c>
      <c r="E17" s="74">
        <f t="shared" si="0"/>
        <v>12770.7983</v>
      </c>
      <c r="F17" s="74">
        <f t="shared" si="0"/>
        <v>12770.7983</v>
      </c>
      <c r="G17" s="74">
        <f t="shared" si="0"/>
        <v>12770.7983</v>
      </c>
    </row>
    <row r="18" spans="1:7" ht="17" x14ac:dyDescent="0.45">
      <c r="B18" s="75" t="s">
        <v>79</v>
      </c>
      <c r="C18" s="86">
        <f>'Basic Data'!$C$6</f>
        <v>0.57204999999999995</v>
      </c>
      <c r="D18" s="86">
        <f>'Basic Data'!$C$6</f>
        <v>0.57204999999999995</v>
      </c>
      <c r="E18" s="86">
        <f>'Basic Data'!$C$6</f>
        <v>0.57204999999999995</v>
      </c>
      <c r="F18" s="86">
        <f>'Basic Data'!$C$6</f>
        <v>0.57204999999999995</v>
      </c>
      <c r="G18" s="86">
        <f>'Basic Data'!$C$6</f>
        <v>0.57204999999999995</v>
      </c>
    </row>
    <row r="19" spans="1:7" ht="17" x14ac:dyDescent="0.45">
      <c r="B19" s="75" t="s">
        <v>78</v>
      </c>
      <c r="C19" s="75">
        <v>1.2</v>
      </c>
      <c r="D19" s="75">
        <v>1.2</v>
      </c>
      <c r="E19" s="75">
        <v>1.2</v>
      </c>
      <c r="F19" s="75">
        <v>1.2</v>
      </c>
      <c r="G19" s="75">
        <v>1.2</v>
      </c>
    </row>
    <row r="20" spans="1:7" ht="17" x14ac:dyDescent="0.45">
      <c r="B20" s="75" t="s">
        <v>77</v>
      </c>
      <c r="C20" s="74">
        <f>ROUNDUP(C17*C18*C19,0)</f>
        <v>8767</v>
      </c>
      <c r="D20" s="74">
        <f t="shared" ref="D20:G20" si="1">ROUNDUP(D17*D18*D19,0)</f>
        <v>8767</v>
      </c>
      <c r="E20" s="74">
        <f t="shared" si="1"/>
        <v>8767</v>
      </c>
      <c r="F20" s="74">
        <f t="shared" si="1"/>
        <v>8767</v>
      </c>
      <c r="G20" s="74">
        <f t="shared" si="1"/>
        <v>8767</v>
      </c>
    </row>
    <row r="21" spans="1:7" x14ac:dyDescent="0.3">
      <c r="A21" s="82"/>
    </row>
    <row r="23" spans="1:7" ht="14" x14ac:dyDescent="0.3">
      <c r="B23" s="81" t="s">
        <v>34</v>
      </c>
      <c r="C23" s="79"/>
      <c r="D23" s="79"/>
      <c r="E23" s="79"/>
      <c r="F23" s="79"/>
      <c r="G23" s="79"/>
    </row>
    <row r="24" spans="1:7" ht="14" x14ac:dyDescent="0.3">
      <c r="B24" s="79"/>
      <c r="C24" s="79"/>
      <c r="D24" s="79"/>
      <c r="E24" s="79"/>
      <c r="F24" s="79"/>
      <c r="G24" s="79"/>
    </row>
    <row r="25" spans="1:7" ht="14" x14ac:dyDescent="0.3">
      <c r="B25" s="79"/>
      <c r="C25" s="79"/>
      <c r="D25" s="79"/>
      <c r="E25" s="79"/>
      <c r="F25" s="79"/>
      <c r="G25" s="79"/>
    </row>
    <row r="26" spans="1:7" ht="14" x14ac:dyDescent="0.3">
      <c r="B26" s="79"/>
      <c r="C26" s="79"/>
      <c r="D26" s="79"/>
      <c r="E26" s="79"/>
      <c r="F26" s="79"/>
      <c r="G26" s="79"/>
    </row>
    <row r="27" spans="1:7" ht="14" x14ac:dyDescent="0.3">
      <c r="B27" s="80" t="s">
        <v>35</v>
      </c>
      <c r="C27" s="79"/>
      <c r="D27" s="79"/>
      <c r="E27" s="79"/>
      <c r="F27" s="79"/>
      <c r="G27" s="79"/>
    </row>
    <row r="28" spans="1:7" ht="14" x14ac:dyDescent="0.3">
      <c r="B28" s="80"/>
      <c r="C28" s="79"/>
      <c r="D28" s="79"/>
      <c r="E28" s="79"/>
      <c r="F28" s="79"/>
      <c r="G28" s="79"/>
    </row>
    <row r="29" spans="1:7" ht="14" x14ac:dyDescent="0.3">
      <c r="B29" s="78" t="s">
        <v>36</v>
      </c>
      <c r="C29" s="79"/>
      <c r="D29" s="79"/>
      <c r="E29" s="79"/>
      <c r="F29" s="79"/>
      <c r="G29" s="79"/>
    </row>
    <row r="30" spans="1:7" ht="14" x14ac:dyDescent="0.3">
      <c r="B30" s="75" t="s">
        <v>27</v>
      </c>
      <c r="C30" s="75">
        <v>1</v>
      </c>
      <c r="D30" s="75">
        <v>2</v>
      </c>
      <c r="E30" s="75">
        <v>3</v>
      </c>
      <c r="F30" s="75">
        <v>4</v>
      </c>
      <c r="G30" s="75">
        <v>5</v>
      </c>
    </row>
    <row r="31" spans="1:7" ht="17" x14ac:dyDescent="0.45">
      <c r="B31" s="75" t="s">
        <v>37</v>
      </c>
      <c r="C31" s="74">
        <f t="shared" ref="C31:G31" si="2">C20</f>
        <v>8767</v>
      </c>
      <c r="D31" s="74">
        <f t="shared" si="2"/>
        <v>8767</v>
      </c>
      <c r="E31" s="74">
        <f t="shared" si="2"/>
        <v>8767</v>
      </c>
      <c r="F31" s="74">
        <f t="shared" si="2"/>
        <v>8767</v>
      </c>
      <c r="G31" s="74">
        <f t="shared" si="2"/>
        <v>8767</v>
      </c>
    </row>
  </sheetData>
  <phoneticPr fontId="38" type="noConversion"/>
  <pageMargins left="0.75" right="0.75" top="1" bottom="1" header="0.51111111111111107" footer="0.51111111111111107"/>
  <pageSetup paperSize="9" firstPageNumber="429496319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5122" r:id="rId4">
          <objectPr defaultSize="0" autoPict="0" r:id="rId5">
            <anchor moveWithCells="1" sizeWithCells="1">
              <from>
                <xdr:col>0</xdr:col>
                <xdr:colOff>762000</xdr:colOff>
                <xdr:row>2</xdr:row>
                <xdr:rowOff>146050</xdr:rowOff>
              </from>
              <to>
                <xdr:col>3</xdr:col>
                <xdr:colOff>781050</xdr:colOff>
                <xdr:row>4</xdr:row>
                <xdr:rowOff>69850</xdr:rowOff>
              </to>
            </anchor>
          </objectPr>
        </oleObject>
      </mc:Choice>
      <mc:Fallback>
        <oleObject progId="Equation.3" shapeId="5122" r:id="rId4"/>
      </mc:Fallback>
    </mc:AlternateContent>
    <mc:AlternateContent xmlns:mc="http://schemas.openxmlformats.org/markup-compatibility/2006">
      <mc:Choice Requires="x14">
        <oleObject progId="Equation.3" shapeId="5123" r:id="rId6">
          <objectPr defaultSize="0" autoPict="0" r:id="rId7">
            <anchor moveWithCells="1" sizeWithCells="1">
              <from>
                <xdr:col>1</xdr:col>
                <xdr:colOff>31750</xdr:colOff>
                <xdr:row>23</xdr:row>
                <xdr:rowOff>88900</xdr:rowOff>
              </from>
              <to>
                <xdr:col>3</xdr:col>
                <xdr:colOff>12700</xdr:colOff>
                <xdr:row>25</xdr:row>
                <xdr:rowOff>76200</xdr:rowOff>
              </to>
            </anchor>
          </objectPr>
        </oleObject>
      </mc:Choice>
      <mc:Fallback>
        <oleObject progId="Equation.3" shapeId="512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2:J21"/>
  <sheetViews>
    <sheetView topLeftCell="A4" zoomScaleSheetLayoutView="100" workbookViewId="0">
      <selection activeCell="C23" sqref="C23"/>
    </sheetView>
  </sheetViews>
  <sheetFormatPr defaultColWidth="8" defaultRowHeight="11.5" x14ac:dyDescent="0.25"/>
  <cols>
    <col min="1" max="2" width="8" style="60" customWidth="1"/>
    <col min="3" max="3" width="30.08203125" style="60" customWidth="1"/>
    <col min="4" max="4" width="11.58203125" style="60" customWidth="1"/>
    <col min="5" max="5" width="10.58203125" style="60" customWidth="1"/>
    <col min="6" max="6" width="11.08203125" style="60" customWidth="1"/>
    <col min="7" max="7" width="10.5" style="60" customWidth="1"/>
    <col min="8" max="8" width="8" style="60" bestFit="1"/>
    <col min="9" max="16384" width="8" style="60"/>
  </cols>
  <sheetData>
    <row r="2" spans="3:8" ht="17.5" x14ac:dyDescent="0.35">
      <c r="C2" s="64" t="s">
        <v>38</v>
      </c>
    </row>
    <row r="5" spans="3:8" ht="46.5" customHeight="1" x14ac:dyDescent="0.25">
      <c r="C5" s="65" t="s">
        <v>27</v>
      </c>
      <c r="D5" s="66" t="s">
        <v>53</v>
      </c>
      <c r="E5" s="66" t="s">
        <v>39</v>
      </c>
      <c r="F5" s="66" t="s">
        <v>40</v>
      </c>
      <c r="G5" s="66" t="s">
        <v>41</v>
      </c>
    </row>
    <row r="6" spans="3:8" ht="14" x14ac:dyDescent="0.25">
      <c r="C6" s="62" t="s">
        <v>82</v>
      </c>
      <c r="D6" s="63">
        <f>'BE-Step 3'!C21</f>
        <v>152754</v>
      </c>
      <c r="E6" s="61">
        <f>'Project Emission'!C31</f>
        <v>8767</v>
      </c>
      <c r="F6" s="63">
        <v>0</v>
      </c>
      <c r="G6" s="63">
        <f>D6-E6-F6</f>
        <v>143987</v>
      </c>
    </row>
    <row r="7" spans="3:8" ht="14" x14ac:dyDescent="0.25">
      <c r="C7" s="62" t="s">
        <v>83</v>
      </c>
      <c r="D7" s="63">
        <f>'BE-Step 3'!D21</f>
        <v>152754</v>
      </c>
      <c r="E7" s="61">
        <f>'Project Emission'!D31</f>
        <v>8767</v>
      </c>
      <c r="F7" s="63">
        <v>0</v>
      </c>
      <c r="G7" s="63">
        <f t="shared" ref="G7:G11" si="0">D7-E7-F7</f>
        <v>143987</v>
      </c>
    </row>
    <row r="8" spans="3:8" ht="14" x14ac:dyDescent="0.25">
      <c r="C8" s="62" t="s">
        <v>84</v>
      </c>
      <c r="D8" s="63">
        <f t="shared" ref="D8:D10" si="1">D7</f>
        <v>152754</v>
      </c>
      <c r="E8" s="61">
        <f t="shared" ref="E8:E10" si="2">E7</f>
        <v>8767</v>
      </c>
      <c r="F8" s="63">
        <v>0</v>
      </c>
      <c r="G8" s="63">
        <f t="shared" si="0"/>
        <v>143987</v>
      </c>
    </row>
    <row r="9" spans="3:8" ht="14" x14ac:dyDescent="0.25">
      <c r="C9" s="62" t="s">
        <v>85</v>
      </c>
      <c r="D9" s="63">
        <f t="shared" si="1"/>
        <v>152754</v>
      </c>
      <c r="E9" s="61">
        <f t="shared" si="2"/>
        <v>8767</v>
      </c>
      <c r="F9" s="63">
        <v>0</v>
      </c>
      <c r="G9" s="63">
        <f t="shared" si="0"/>
        <v>143987</v>
      </c>
    </row>
    <row r="10" spans="3:8" ht="14" x14ac:dyDescent="0.25">
      <c r="C10" s="62" t="s">
        <v>86</v>
      </c>
      <c r="D10" s="63">
        <f t="shared" si="1"/>
        <v>152754</v>
      </c>
      <c r="E10" s="61">
        <f t="shared" si="2"/>
        <v>8767</v>
      </c>
      <c r="F10" s="63">
        <v>0</v>
      </c>
      <c r="G10" s="63">
        <f t="shared" si="0"/>
        <v>143987</v>
      </c>
    </row>
    <row r="11" spans="3:8" ht="14" x14ac:dyDescent="0.25">
      <c r="C11" s="67" t="s">
        <v>22</v>
      </c>
      <c r="D11" s="92">
        <f>SUM(D6:D10)</f>
        <v>763770</v>
      </c>
      <c r="E11" s="92">
        <f>SUM(E6:E10)</f>
        <v>43835</v>
      </c>
      <c r="F11" s="70">
        <v>0</v>
      </c>
      <c r="G11" s="63">
        <f t="shared" si="0"/>
        <v>719935</v>
      </c>
    </row>
    <row r="12" spans="3:8" ht="18" customHeight="1" x14ac:dyDescent="0.25">
      <c r="C12" s="68" t="s">
        <v>42</v>
      </c>
      <c r="D12" s="122">
        <v>5</v>
      </c>
      <c r="E12" s="123"/>
      <c r="F12" s="123"/>
      <c r="G12" s="123"/>
    </row>
    <row r="13" spans="3:8" ht="42" customHeight="1" x14ac:dyDescent="0.25">
      <c r="C13" s="69" t="s">
        <v>43</v>
      </c>
      <c r="D13" s="71">
        <f>D11/$D$12</f>
        <v>152754</v>
      </c>
      <c r="E13" s="71">
        <f>E11/$D$12</f>
        <v>8767</v>
      </c>
      <c r="F13" s="102">
        <f>F11/$D$12</f>
        <v>0</v>
      </c>
      <c r="G13" s="71">
        <f>D13-E13</f>
        <v>143987</v>
      </c>
      <c r="H13" s="113"/>
    </row>
    <row r="20" spans="7:10" x14ac:dyDescent="0.25">
      <c r="G20" s="112"/>
      <c r="H20" s="112"/>
      <c r="J20" s="113"/>
    </row>
    <row r="21" spans="7:10" x14ac:dyDescent="0.25">
      <c r="G21" s="112"/>
    </row>
  </sheetData>
  <mergeCells count="1">
    <mergeCell ref="D12:G12"/>
  </mergeCells>
  <phoneticPr fontId="38" type="noConversion"/>
  <pageMargins left="0.75" right="0.75" top="1" bottom="1" header="0.51111111111111107" footer="0.51111111111111107"/>
  <pageSetup paperSize="9" firstPageNumber="4294963191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Cover Page</vt:lpstr>
      <vt:lpstr>Basic Data</vt:lpstr>
      <vt:lpstr>BE-Step 2</vt:lpstr>
      <vt:lpstr>BE-Step 3</vt:lpstr>
      <vt:lpstr>Project Emission</vt:lpstr>
      <vt:lpstr>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</dc:creator>
  <cp:lastModifiedBy>Joanna87</cp:lastModifiedBy>
  <cp:revision/>
  <dcterms:created xsi:type="dcterms:W3CDTF">2012-11-29T08:14:52Z</dcterms:created>
  <dcterms:modified xsi:type="dcterms:W3CDTF">2021-08-04T03:56:17Z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2052-8.1.0.3238</vt:lpwstr>
  </property>
</Properties>
</file>