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ste\OneDrive\Documents\India\alfanar\Verification -2\DVR-02\"/>
    </mc:Choice>
  </mc:AlternateContent>
  <xr:revisionPtr revIDLastSave="0" documentId="13_ncr:1_{AFF9F247-38EF-4964-9948-005E5EBE4730}" xr6:coauthVersionLast="47" xr6:coauthVersionMax="47" xr10:uidLastSave="{00000000-0000-0000-0000-000000000000}"/>
  <bookViews>
    <workbookView xWindow="-108" yWindow="-108" windowWidth="23256" windowHeight="12456" activeTab="6" xr2:uid="{72C53A6A-A721-4F0E-80A5-735D613DD9EE}"/>
  </bookViews>
  <sheets>
    <sheet name="Reading" sheetId="1" r:id="rId1"/>
    <sheet name="SDG 13" sheetId="2" r:id="rId2"/>
    <sheet name="O&amp;M staff" sheetId="3" r:id="rId3"/>
    <sheet name="Training" sheetId="5" r:id="rId4"/>
    <sheet name="SDG 8" sheetId="7" r:id="rId5"/>
    <sheet name="SDG 7" sheetId="8" r:id="rId6"/>
    <sheet name="Ex-ante estimate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M16" i="2" s="1"/>
  <c r="B4" i="8"/>
  <c r="B3" i="8"/>
  <c r="D5" i="9" l="1"/>
  <c r="D6" i="9" s="1"/>
  <c r="E5" i="9"/>
  <c r="E6" i="9" s="1"/>
  <c r="F5" i="9"/>
  <c r="F6" i="9" s="1"/>
  <c r="G5" i="9"/>
  <c r="C5" i="9"/>
  <c r="C6" i="9" s="1"/>
  <c r="D5" i="8"/>
  <c r="E14" i="7"/>
  <c r="C15" i="7"/>
  <c r="C5" i="7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19" i="1"/>
  <c r="F19" i="1" s="1"/>
  <c r="E20" i="1"/>
  <c r="F20" i="1" s="1"/>
  <c r="E21" i="1"/>
  <c r="F21" i="1" s="1"/>
  <c r="E16" i="2" l="1"/>
  <c r="F16" i="2" s="1"/>
  <c r="E15" i="2" l="1"/>
  <c r="F15" i="2" s="1"/>
  <c r="E14" i="2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G4" i="9"/>
  <c r="G6" i="9" s="1"/>
  <c r="E4" i="1"/>
  <c r="F4" i="1" s="1"/>
  <c r="E5" i="1"/>
  <c r="F5" i="1" s="1"/>
  <c r="E6" i="1"/>
  <c r="F6" i="1" s="1"/>
  <c r="E7" i="1"/>
  <c r="F7" i="1" s="1"/>
  <c r="E8" i="1"/>
  <c r="F8" i="1" s="1"/>
  <c r="E9" i="1"/>
  <c r="F9" i="1" s="1"/>
  <c r="E10" i="1"/>
  <c r="F10" i="1" s="1"/>
  <c r="E11" i="1"/>
  <c r="F11" i="1" s="1"/>
  <c r="E12" i="1"/>
  <c r="F12" i="1" s="1"/>
  <c r="E3" i="1"/>
  <c r="F3" i="1" s="1"/>
  <c r="E2" i="1"/>
  <c r="F2" i="1" s="1"/>
  <c r="E15" i="7"/>
  <c r="D10" i="7"/>
  <c r="C10" i="7"/>
  <c r="E9" i="7"/>
  <c r="E10" i="7" s="1"/>
  <c r="D5" i="7"/>
  <c r="E4" i="7"/>
  <c r="E5" i="7" s="1"/>
  <c r="L6" i="2" l="1"/>
  <c r="F14" i="2"/>
  <c r="L7" i="2" s="1"/>
  <c r="N7" i="2" s="1"/>
  <c r="C3" i="8"/>
  <c r="E3" i="8" s="1"/>
  <c r="C4" i="8" l="1"/>
  <c r="E4" i="8" s="1"/>
  <c r="N6" i="2"/>
  <c r="N8" i="2" s="1"/>
  <c r="M17" i="2" s="1"/>
  <c r="L8" i="2"/>
  <c r="E5" i="8"/>
  <c r="C5" i="8"/>
</calcChain>
</file>

<file path=xl/sharedStrings.xml><?xml version="1.0" encoding="utf-8"?>
<sst xmlns="http://schemas.openxmlformats.org/spreadsheetml/2006/main" count="144" uniqueCount="110">
  <si>
    <t>Metering start date</t>
  </si>
  <si>
    <t>Metering End date</t>
  </si>
  <si>
    <t>Month</t>
  </si>
  <si>
    <t>Annual Estimated Emission reduction as per PDD</t>
  </si>
  <si>
    <t>tCO2</t>
  </si>
  <si>
    <t>Number of days in the monitoring period</t>
  </si>
  <si>
    <t>Days</t>
  </si>
  <si>
    <t>Estimated emission reduction for the monitoring period</t>
  </si>
  <si>
    <t>Sl. No.</t>
  </si>
  <si>
    <t>Name</t>
  </si>
  <si>
    <t>Aman Mourya</t>
  </si>
  <si>
    <t>Rohit Jain</t>
  </si>
  <si>
    <t>S.NO</t>
  </si>
  <si>
    <t>Name of Training</t>
  </si>
  <si>
    <t>Training Date</t>
  </si>
  <si>
    <t>Number of participants</t>
  </si>
  <si>
    <t>Grid Emission factor (tCO2/MWh)</t>
  </si>
  <si>
    <t>Emission reduction (tCO2)</t>
  </si>
  <si>
    <t>SDG 8: Decent Work and Economic Growth</t>
  </si>
  <si>
    <t xml:space="preserve">Parameter </t>
  </si>
  <si>
    <t xml:space="preserve">Vintage </t>
  </si>
  <si>
    <t>Project value</t>
  </si>
  <si>
    <t>Baseline Value</t>
  </si>
  <si>
    <t>Net Benefit</t>
  </si>
  <si>
    <t xml:space="preserve">Number of training provided to employees &amp; O&amp;M staff  </t>
  </si>
  <si>
    <t>Total</t>
  </si>
  <si>
    <t>Vintage</t>
  </si>
  <si>
    <t>Cost spent for O&amp;M    (Million INR)</t>
  </si>
  <si>
    <t xml:space="preserve">Baseline Value </t>
  </si>
  <si>
    <t xml:space="preserve">Net Benefit </t>
  </si>
  <si>
    <t xml:space="preserve">Number of O&amp;M Staff involved </t>
  </si>
  <si>
    <t>Average</t>
  </si>
  <si>
    <t>SDG 7 Affordable and Clean Energy :</t>
  </si>
  <si>
    <t>Net Electricity supplied to grid   (MWh)</t>
  </si>
  <si>
    <t>Mock drill for snake bite</t>
  </si>
  <si>
    <t>Net Quantity of Electricity Exported to the Grid(KWh)</t>
  </si>
  <si>
    <t>Net Quantity of Electricity Exported to the Grid(MWh)</t>
  </si>
  <si>
    <t>Year</t>
  </si>
  <si>
    <t>Net Quantity of Electricity Exported to the Grid with calibration error(KWh)</t>
  </si>
  <si>
    <t>SDG Goal</t>
  </si>
  <si>
    <t>SDG 7</t>
  </si>
  <si>
    <t>SDG 13</t>
  </si>
  <si>
    <t>SDG Impact</t>
  </si>
  <si>
    <t>Electricity generated (MWh)</t>
  </si>
  <si>
    <t>Trainings provided to O&amp;M staff (Nos)</t>
  </si>
  <si>
    <t>Money spent on O&amp;M (Mn INR)</t>
  </si>
  <si>
    <t>Jobs Created (Nos)</t>
  </si>
  <si>
    <t>Estimation as per PDD (for 1 year)</t>
  </si>
  <si>
    <t>Emergency Response Drill - Fire Fighting</t>
  </si>
  <si>
    <t>First Aid Training</t>
  </si>
  <si>
    <t>01/05/2022 to 31/12/2022</t>
  </si>
  <si>
    <t>01/05/2022 to 31/12/2023</t>
  </si>
  <si>
    <t>Estimation for the monitoring period (610 days)</t>
  </si>
  <si>
    <t xml:space="preserve">Abhilash Murali </t>
  </si>
  <si>
    <t>construction manager</t>
  </si>
  <si>
    <t>R.Vigneshwaran</t>
  </si>
  <si>
    <t>Project engineer CIVIL</t>
  </si>
  <si>
    <t>Jauhar iqbal</t>
  </si>
  <si>
    <t>QA/QA Engineer CIVIL</t>
  </si>
  <si>
    <t>Dilip kumar arya</t>
  </si>
  <si>
    <t>QA/QA Engineer Mechanical</t>
  </si>
  <si>
    <t>QA/QA Engineer Electrical</t>
  </si>
  <si>
    <t>Mohammed arif saiyad</t>
  </si>
  <si>
    <t>land supervisor</t>
  </si>
  <si>
    <t>vivek sachan</t>
  </si>
  <si>
    <t>project engineer electrical</t>
  </si>
  <si>
    <t>Rajneshkumar patel</t>
  </si>
  <si>
    <t>Storekeeper</t>
  </si>
  <si>
    <t>Saddam Hussain</t>
  </si>
  <si>
    <t>O&amp;M engineer Electrical</t>
  </si>
  <si>
    <t>Vishal Dhandha</t>
  </si>
  <si>
    <t>Legal Advisor land</t>
  </si>
  <si>
    <t>Yogendra Singh</t>
  </si>
  <si>
    <t>Kuldeep Ramanadi</t>
  </si>
  <si>
    <t>Land Surveyor</t>
  </si>
  <si>
    <t>Keval Joshi</t>
  </si>
  <si>
    <t>Akabar Alam</t>
  </si>
  <si>
    <t>Mitul Borisagar</t>
  </si>
  <si>
    <t>O&amp;M engineer Mechanical</t>
  </si>
  <si>
    <t>Vinod Kumar Patel</t>
  </si>
  <si>
    <t>Sameer Ali</t>
  </si>
  <si>
    <t>Safety officer</t>
  </si>
  <si>
    <t>Prem Kumar Sharma</t>
  </si>
  <si>
    <t>O&amp;M manager</t>
  </si>
  <si>
    <t>Jitendra kumar singh</t>
  </si>
  <si>
    <t>officer HSE</t>
  </si>
  <si>
    <t>Mahadevan Ganesan</t>
  </si>
  <si>
    <t>Project engineer mechanical</t>
  </si>
  <si>
    <t>Javed khan</t>
  </si>
  <si>
    <t>O&amp;M engineer SCADA</t>
  </si>
  <si>
    <t>Job Title</t>
  </si>
  <si>
    <t>Mock Drill- Electrical panel fire</t>
  </si>
  <si>
    <t>Mock Drill- Food poisioning</t>
  </si>
  <si>
    <t>Mock Drill- Heat stroke</t>
  </si>
  <si>
    <t>Mock Drill- Natural calamities</t>
  </si>
  <si>
    <t>Mock Drill- property damage incidence</t>
  </si>
  <si>
    <t>Mock Drill- Road accident</t>
  </si>
  <si>
    <t>Mock Drill- Self rescue</t>
  </si>
  <si>
    <t>Mock Drill- Slip due to oil spillage</t>
  </si>
  <si>
    <t>Mock drill-snake bite</t>
  </si>
  <si>
    <t>Mock drill- switchyard fire</t>
  </si>
  <si>
    <t>Mock drill- Electrocution</t>
  </si>
  <si>
    <t>Fire fighting</t>
  </si>
  <si>
    <t>01/01/2023 to 31/12/2023</t>
  </si>
  <si>
    <t>Total (01/05/2022 to 31/12/2023)</t>
  </si>
  <si>
    <t xml:space="preserve"> Percentage change for the monitoring period</t>
  </si>
  <si>
    <t>%</t>
  </si>
  <si>
    <r>
      <rPr>
        <b/>
        <sz val="10"/>
        <rFont val="Arial"/>
        <family val="2"/>
      </rPr>
      <t>Project Title:</t>
    </r>
    <r>
      <rPr>
        <sz val="10"/>
        <rFont val="Arial"/>
        <family val="2"/>
      </rPr>
      <t xml:space="preserve"> 300 MW Wind Power Project in Gujarat by Alfanar Power</t>
    </r>
  </si>
  <si>
    <t>SDG 8</t>
  </si>
  <si>
    <r>
      <rPr>
        <b/>
        <sz val="11"/>
        <color theme="1"/>
        <rFont val="Calibri"/>
        <family val="2"/>
        <scheme val="minor"/>
      </rPr>
      <t>Version:</t>
    </r>
    <r>
      <rPr>
        <sz val="11"/>
        <color theme="1"/>
        <rFont val="Calibri"/>
        <family val="2"/>
        <scheme val="minor"/>
      </rPr>
      <t xml:space="preserve"> 03 dated 28/02/2024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</si>
</sst>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[$-F800]dddd\,\ mmmm\ dd\,\ yyyy"/>
    <numFmt numFmtId="165" formatCode="_(* #,##0_);_(* \(#,##0\);_(* &quot;-&quot;??_);_(@_)"/>
    <numFmt numFmtId="166" formatCode="0.0%"/>
    <numFmt numFmtId="167" formatCode="0.0000"/>
    <numFmt numFmtId="168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돋움"/>
      <family val="3"/>
      <charset val="129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1" fillId="0" borderId="0"/>
  </cellStyleXfs>
  <cellXfs count="98">
    <xf numFmtId="0" fontId="0" fillId="0" borderId="0" xfId="0"/>
    <xf numFmtId="15" fontId="0" fillId="0" borderId="0" xfId="0" applyNumberFormat="1"/>
    <xf numFmtId="0" fontId="2" fillId="0" borderId="3" xfId="3" applyBorder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/>
    <xf numFmtId="0" fontId="11" fillId="4" borderId="4" xfId="3" applyFont="1" applyFill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5" fontId="0" fillId="0" borderId="4" xfId="0" applyNumberFormat="1" applyBorder="1" applyAlignment="1">
      <alignment horizontal="center"/>
    </xf>
    <xf numFmtId="0" fontId="10" fillId="0" borderId="5" xfId="0" applyFont="1" applyBorder="1"/>
    <xf numFmtId="0" fontId="12" fillId="5" borderId="4" xfId="0" applyFont="1" applyFill="1" applyBorder="1" applyAlignment="1">
      <alignment horizontal="justify" vertical="top" wrapText="1"/>
    </xf>
    <xf numFmtId="0" fontId="12" fillId="5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4" borderId="4" xfId="0" applyFont="1" applyFill="1" applyBorder="1" applyAlignment="1">
      <alignment horizontal="center" wrapText="1"/>
    </xf>
    <xf numFmtId="0" fontId="0" fillId="0" borderId="4" xfId="0" applyBorder="1" applyAlignment="1">
      <alignment horizontal="right"/>
    </xf>
    <xf numFmtId="0" fontId="10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8" fontId="9" fillId="0" borderId="4" xfId="0" applyNumberFormat="1" applyFont="1" applyBorder="1" applyAlignment="1">
      <alignment horizontal="center" vertical="top" wrapText="1"/>
    </xf>
    <xf numFmtId="168" fontId="5" fillId="0" borderId="4" xfId="0" applyNumberFormat="1" applyFont="1" applyBorder="1" applyAlignment="1">
      <alignment horizontal="center" vertical="top" wrapText="1"/>
    </xf>
    <xf numFmtId="1" fontId="0" fillId="0" borderId="4" xfId="0" applyNumberFormat="1" applyBorder="1" applyAlignment="1">
      <alignment horizontal="right"/>
    </xf>
    <xf numFmtId="167" fontId="0" fillId="0" borderId="0" xfId="0" applyNumberFormat="1"/>
    <xf numFmtId="1" fontId="0" fillId="0" borderId="0" xfId="0" applyNumberFormat="1"/>
    <xf numFmtId="17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4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0" xfId="0" applyAlignment="1">
      <alignment vertical="center"/>
    </xf>
    <xf numFmtId="17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5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1" fontId="0" fillId="0" borderId="0" xfId="0" applyNumberFormat="1" applyAlignment="1">
      <alignment vertical="center"/>
    </xf>
    <xf numFmtId="0" fontId="1" fillId="0" borderId="4" xfId="0" applyFont="1" applyBorder="1" applyAlignment="1">
      <alignment vertical="center"/>
    </xf>
    <xf numFmtId="14" fontId="0" fillId="0" borderId="0" xfId="0" applyNumberFormat="1" applyAlignment="1">
      <alignment vertical="center"/>
    </xf>
    <xf numFmtId="17" fontId="0" fillId="0" borderId="0" xfId="0" applyNumberFormat="1" applyAlignment="1">
      <alignment vertical="center"/>
    </xf>
    <xf numFmtId="15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3" xfId="3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168" fontId="13" fillId="0" borderId="4" xfId="0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1" fontId="13" fillId="0" borderId="4" xfId="0" applyNumberFormat="1" applyFont="1" applyBorder="1" applyAlignment="1">
      <alignment horizontal="center" vertical="top" wrapText="1"/>
    </xf>
    <xf numFmtId="168" fontId="12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10" fillId="5" borderId="4" xfId="0" applyFont="1" applyFill="1" applyBorder="1" applyAlignment="1">
      <alignment horizontal="justify" vertical="top" wrapText="1"/>
    </xf>
    <xf numFmtId="0" fontId="10" fillId="5" borderId="4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vertical="top"/>
    </xf>
    <xf numFmtId="0" fontId="10" fillId="0" borderId="4" xfId="0" applyFont="1" applyBorder="1" applyAlignment="1">
      <alignment horizontal="justify" vertical="top" wrapText="1"/>
    </xf>
    <xf numFmtId="1" fontId="0" fillId="0" borderId="4" xfId="0" applyNumberFormat="1" applyBorder="1" applyAlignment="1">
      <alignment horizontal="center" vertical="top"/>
    </xf>
    <xf numFmtId="1" fontId="0" fillId="0" borderId="4" xfId="0" applyNumberFormat="1" applyBorder="1" applyAlignment="1">
      <alignment horizontal="center" vertical="top" wrapText="1"/>
    </xf>
    <xf numFmtId="0" fontId="0" fillId="5" borderId="3" xfId="0" applyFill="1" applyBorder="1" applyAlignment="1">
      <alignment horizontal="justify" vertical="top" wrapText="1"/>
    </xf>
    <xf numFmtId="1" fontId="0" fillId="5" borderId="4" xfId="0" applyNumberFormat="1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1" fillId="0" borderId="3" xfId="3" applyFont="1" applyBorder="1" applyAlignment="1">
      <alignment horizontal="left"/>
    </xf>
    <xf numFmtId="1" fontId="10" fillId="0" borderId="4" xfId="0" applyNumberFormat="1" applyFont="1" applyBorder="1" applyAlignment="1">
      <alignment horizontal="center" vertical="top"/>
    </xf>
    <xf numFmtId="3" fontId="1" fillId="2" borderId="4" xfId="0" applyNumberFormat="1" applyFont="1" applyFill="1" applyBorder="1" applyAlignment="1">
      <alignment vertical="center"/>
    </xf>
    <xf numFmtId="0" fontId="1" fillId="0" borderId="4" xfId="3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166" fontId="1" fillId="0" borderId="4" xfId="2" applyNumberFormat="1" applyFont="1" applyBorder="1" applyAlignment="1">
      <alignment vertical="center"/>
    </xf>
    <xf numFmtId="0" fontId="0" fillId="0" borderId="4" xfId="0" applyBorder="1" applyAlignment="1">
      <alignment vertical="center" wrapText="1"/>
    </xf>
    <xf numFmtId="3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0" fillId="0" borderId="4" xfId="0" applyBorder="1"/>
    <xf numFmtId="0" fontId="10" fillId="0" borderId="4" xfId="0" applyFont="1" applyBorder="1"/>
    <xf numFmtId="165" fontId="2" fillId="0" borderId="1" xfId="1" applyNumberFormat="1" applyFont="1" applyBorder="1" applyAlignment="1">
      <alignment horizontal="left" vertical="top"/>
    </xf>
    <xf numFmtId="165" fontId="2" fillId="0" borderId="2" xfId="1" applyNumberFormat="1" applyFont="1" applyBorder="1" applyAlignment="1">
      <alignment horizontal="left" vertical="top"/>
    </xf>
    <xf numFmtId="165" fontId="2" fillId="0" borderId="3" xfId="1" applyNumberFormat="1" applyFont="1" applyBorder="1" applyAlignment="1">
      <alignment horizontal="left" vertical="top"/>
    </xf>
    <xf numFmtId="0" fontId="2" fillId="0" borderId="1" xfId="3" applyBorder="1" applyAlignment="1">
      <alignment horizontal="left" vertical="top"/>
    </xf>
    <xf numFmtId="0" fontId="2" fillId="0" borderId="2" xfId="3" applyBorder="1" applyAlignment="1">
      <alignment horizontal="left" vertical="top"/>
    </xf>
    <xf numFmtId="0" fontId="2" fillId="0" borderId="3" xfId="3" applyBorder="1" applyAlignment="1">
      <alignment horizontal="left" vertical="top"/>
    </xf>
    <xf numFmtId="0" fontId="7" fillId="6" borderId="4" xfId="11" applyFont="1" applyFill="1" applyBorder="1" applyAlignment="1">
      <alignment vertical="top"/>
    </xf>
    <xf numFmtId="0" fontId="0" fillId="6" borderId="4" xfId="0" applyFill="1" applyBorder="1" applyAlignment="1">
      <alignment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</cellXfs>
  <cellStyles count="12">
    <cellStyle name="Comma" xfId="1" builtinId="3"/>
    <cellStyle name="Comma 2" xfId="7" xr:uid="{F0EFFF80-C00B-4116-8864-F0398F2BE44F}"/>
    <cellStyle name="Hyperlink 2" xfId="10" xr:uid="{1B6F1438-218C-4496-AAC6-F454DB6131E7}"/>
    <cellStyle name="Normal" xfId="0" builtinId="0"/>
    <cellStyle name="Normal 17" xfId="11" xr:uid="{6551D591-038A-4025-927B-23891C10E02C}"/>
    <cellStyle name="Normal 2" xfId="3" xr:uid="{6E62E1A0-067E-43A0-822E-428807D5375A}"/>
    <cellStyle name="Normal 2 2" xfId="9" xr:uid="{9CB9DFE5-B1B5-4850-8998-D399335BEA78}"/>
    <cellStyle name="Normal 2 3" xfId="8" xr:uid="{19BFC76B-1A71-4806-998E-1402CDEAAB5E}"/>
    <cellStyle name="Normal 3" xfId="6" xr:uid="{80C2C29B-2BFD-479E-BC00-8062A482A74E}"/>
    <cellStyle name="Normal 4" xfId="5" xr:uid="{D091E579-5412-427B-BAE8-D27A5FA439AA}"/>
    <cellStyle name="Percent" xfId="2" builtinId="5"/>
    <cellStyle name="쉼표_복사본 Doosan ES Employee Profile-10 march 09" xfId="4" xr:uid="{35937C4D-53DE-4A43-9F96-5F8B3D026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F7A9-D28E-465D-BD61-D60072B41FAB}">
  <dimension ref="A1:J28"/>
  <sheetViews>
    <sheetView zoomScale="102" workbookViewId="0">
      <selection activeCell="B27" sqref="B27"/>
    </sheetView>
  </sheetViews>
  <sheetFormatPr defaultColWidth="8.77734375" defaultRowHeight="14.4" x14ac:dyDescent="0.3"/>
  <cols>
    <col min="2" max="2" width="18.6640625" customWidth="1"/>
    <col min="3" max="3" width="19.88671875" customWidth="1"/>
    <col min="4" max="4" width="17.6640625" customWidth="1"/>
    <col min="5" max="5" width="24.109375" customWidth="1"/>
    <col min="6" max="6" width="19.77734375" customWidth="1"/>
  </cols>
  <sheetData>
    <row r="1" spans="1:8" ht="43.2" x14ac:dyDescent="0.3">
      <c r="A1" s="24" t="s">
        <v>2</v>
      </c>
      <c r="B1" s="24" t="s">
        <v>0</v>
      </c>
      <c r="C1" s="24" t="s">
        <v>1</v>
      </c>
      <c r="D1" s="22" t="s">
        <v>35</v>
      </c>
      <c r="E1" s="22" t="s">
        <v>38</v>
      </c>
      <c r="F1" s="22" t="s">
        <v>36</v>
      </c>
    </row>
    <row r="2" spans="1:8" x14ac:dyDescent="0.3">
      <c r="A2" s="10">
        <v>44682</v>
      </c>
      <c r="B2" s="11">
        <v>44682</v>
      </c>
      <c r="C2" s="12">
        <v>44712</v>
      </c>
      <c r="D2" s="44">
        <v>138461136</v>
      </c>
      <c r="E2" s="23">
        <f>D2*(1-0.2%)</f>
        <v>138184213.72799999</v>
      </c>
      <c r="F2" s="28">
        <f>E2/1000</f>
        <v>138184.21372799997</v>
      </c>
    </row>
    <row r="3" spans="1:8" x14ac:dyDescent="0.3">
      <c r="A3" s="10">
        <v>44713</v>
      </c>
      <c r="B3" s="12">
        <v>44713</v>
      </c>
      <c r="C3" s="11">
        <v>44742</v>
      </c>
      <c r="D3" s="44">
        <v>113281072</v>
      </c>
      <c r="E3" s="23">
        <f>D3*(1-0.2%)</f>
        <v>113054509.85600001</v>
      </c>
      <c r="F3" s="28">
        <f t="shared" ref="F3:F21" si="0">E3/1000</f>
        <v>113054.509856</v>
      </c>
    </row>
    <row r="4" spans="1:8" x14ac:dyDescent="0.3">
      <c r="A4" s="10">
        <v>44743</v>
      </c>
      <c r="B4" s="12">
        <v>44743</v>
      </c>
      <c r="C4" s="12">
        <v>44773</v>
      </c>
      <c r="D4" s="44">
        <v>90498496</v>
      </c>
      <c r="E4" s="23">
        <f t="shared" ref="E4:E21" si="1">D4*(1-0.2%)</f>
        <v>90317499.008000001</v>
      </c>
      <c r="F4" s="28">
        <f t="shared" si="0"/>
        <v>90317.499007999999</v>
      </c>
    </row>
    <row r="5" spans="1:8" x14ac:dyDescent="0.3">
      <c r="A5" s="10">
        <v>44774</v>
      </c>
      <c r="B5" s="12">
        <v>44774</v>
      </c>
      <c r="C5" s="12">
        <v>44804</v>
      </c>
      <c r="D5" s="44">
        <v>68582100</v>
      </c>
      <c r="E5" s="23">
        <f t="shared" si="1"/>
        <v>68444935.799999997</v>
      </c>
      <c r="F5" s="28">
        <f t="shared" si="0"/>
        <v>68444.935799999992</v>
      </c>
    </row>
    <row r="6" spans="1:8" x14ac:dyDescent="0.3">
      <c r="A6" s="10">
        <v>44805</v>
      </c>
      <c r="B6" s="12">
        <v>44805</v>
      </c>
      <c r="C6" s="12">
        <v>44834</v>
      </c>
      <c r="D6" s="44">
        <v>53156100</v>
      </c>
      <c r="E6" s="23">
        <f t="shared" si="1"/>
        <v>53049787.799999997</v>
      </c>
      <c r="F6" s="28">
        <f t="shared" si="0"/>
        <v>53049.787799999998</v>
      </c>
    </row>
    <row r="7" spans="1:8" x14ac:dyDescent="0.3">
      <c r="A7" s="10">
        <v>44835</v>
      </c>
      <c r="B7" s="12">
        <v>44835</v>
      </c>
      <c r="C7" s="12">
        <v>44865</v>
      </c>
      <c r="D7" s="82">
        <v>20381700</v>
      </c>
      <c r="E7" s="23">
        <f t="shared" si="1"/>
        <v>20340936.600000001</v>
      </c>
      <c r="F7" s="28">
        <f t="shared" si="0"/>
        <v>20340.936600000001</v>
      </c>
      <c r="H7" s="30"/>
    </row>
    <row r="8" spans="1:8" x14ac:dyDescent="0.3">
      <c r="A8" s="10">
        <v>44866</v>
      </c>
      <c r="B8" s="12">
        <v>44866</v>
      </c>
      <c r="C8" s="12">
        <v>44895</v>
      </c>
      <c r="D8" s="82">
        <v>16910300</v>
      </c>
      <c r="E8" s="23">
        <f t="shared" si="1"/>
        <v>16876479.399999999</v>
      </c>
      <c r="F8" s="28">
        <f t="shared" si="0"/>
        <v>16876.4794</v>
      </c>
      <c r="H8" s="30"/>
    </row>
    <row r="9" spans="1:8" x14ac:dyDescent="0.3">
      <c r="A9" s="10">
        <v>44896</v>
      </c>
      <c r="B9" s="12">
        <v>44896</v>
      </c>
      <c r="C9" s="12">
        <v>44926</v>
      </c>
      <c r="D9" s="82">
        <v>38242800</v>
      </c>
      <c r="E9" s="23">
        <f t="shared" si="1"/>
        <v>38166314.399999999</v>
      </c>
      <c r="F9" s="28">
        <f t="shared" si="0"/>
        <v>38166.314399999996</v>
      </c>
    </row>
    <row r="10" spans="1:8" x14ac:dyDescent="0.3">
      <c r="A10" s="10">
        <v>44927</v>
      </c>
      <c r="B10" s="12">
        <v>44927</v>
      </c>
      <c r="C10" s="12">
        <v>44957</v>
      </c>
      <c r="D10" s="82">
        <v>67495100</v>
      </c>
      <c r="E10" s="23">
        <f t="shared" si="1"/>
        <v>67360109.799999997</v>
      </c>
      <c r="F10" s="28">
        <f t="shared" si="0"/>
        <v>67360.109799999991</v>
      </c>
    </row>
    <row r="11" spans="1:8" x14ac:dyDescent="0.3">
      <c r="A11" s="10">
        <v>44958</v>
      </c>
      <c r="B11" s="12">
        <v>44958</v>
      </c>
      <c r="C11" s="12">
        <v>44985</v>
      </c>
      <c r="D11" s="82">
        <v>34135200</v>
      </c>
      <c r="E11" s="23">
        <f t="shared" si="1"/>
        <v>34066929.600000001</v>
      </c>
      <c r="F11" s="28">
        <f t="shared" si="0"/>
        <v>34066.929600000003</v>
      </c>
    </row>
    <row r="12" spans="1:8" x14ac:dyDescent="0.3">
      <c r="A12" s="10">
        <v>44986</v>
      </c>
      <c r="B12" s="12">
        <v>44986</v>
      </c>
      <c r="C12" s="12">
        <v>45016</v>
      </c>
      <c r="D12" s="82">
        <v>38784400</v>
      </c>
      <c r="E12" s="23">
        <f t="shared" si="1"/>
        <v>38706831.200000003</v>
      </c>
      <c r="F12" s="28">
        <f t="shared" si="0"/>
        <v>38706.831200000001</v>
      </c>
    </row>
    <row r="13" spans="1:8" x14ac:dyDescent="0.3">
      <c r="A13" s="10">
        <v>45017</v>
      </c>
      <c r="B13" s="12">
        <v>45017</v>
      </c>
      <c r="C13" s="12">
        <v>45046</v>
      </c>
      <c r="D13" s="44">
        <v>63673000</v>
      </c>
      <c r="E13" s="23">
        <f t="shared" si="1"/>
        <v>63545654</v>
      </c>
      <c r="F13" s="28">
        <f t="shared" si="0"/>
        <v>63545.654000000002</v>
      </c>
    </row>
    <row r="14" spans="1:8" x14ac:dyDescent="0.3">
      <c r="A14" s="10">
        <v>45047</v>
      </c>
      <c r="B14" s="12">
        <v>45047</v>
      </c>
      <c r="C14" s="12">
        <v>45077</v>
      </c>
      <c r="D14" s="44">
        <v>103131500</v>
      </c>
      <c r="E14" s="23">
        <f t="shared" si="1"/>
        <v>102925237</v>
      </c>
      <c r="F14" s="28">
        <f t="shared" si="0"/>
        <v>102925.23699999999</v>
      </c>
    </row>
    <row r="15" spans="1:8" x14ac:dyDescent="0.3">
      <c r="A15" s="10">
        <v>45078</v>
      </c>
      <c r="B15" s="12">
        <v>45078</v>
      </c>
      <c r="C15" s="12">
        <v>45107</v>
      </c>
      <c r="D15" s="44">
        <v>83853800</v>
      </c>
      <c r="E15" s="23">
        <f t="shared" si="1"/>
        <v>83686092.400000006</v>
      </c>
      <c r="F15" s="28">
        <f t="shared" si="0"/>
        <v>83686.092400000009</v>
      </c>
    </row>
    <row r="16" spans="1:8" x14ac:dyDescent="0.3">
      <c r="A16" s="10">
        <v>45108</v>
      </c>
      <c r="B16" s="12">
        <v>45108</v>
      </c>
      <c r="C16" s="12">
        <v>45138</v>
      </c>
      <c r="D16" s="44">
        <v>81813600</v>
      </c>
      <c r="E16" s="23">
        <f t="shared" si="1"/>
        <v>81649972.799999997</v>
      </c>
      <c r="F16" s="28">
        <f t="shared" si="0"/>
        <v>81649.972800000003</v>
      </c>
    </row>
    <row r="17" spans="1:10" x14ac:dyDescent="0.3">
      <c r="A17" s="10">
        <v>45139</v>
      </c>
      <c r="B17" s="12">
        <v>45139</v>
      </c>
      <c r="C17" s="12">
        <v>45169</v>
      </c>
      <c r="D17" s="44">
        <v>142458200</v>
      </c>
      <c r="E17" s="23">
        <f t="shared" si="1"/>
        <v>142173283.59999999</v>
      </c>
      <c r="F17" s="28">
        <f t="shared" si="0"/>
        <v>142173.2836</v>
      </c>
      <c r="J17" s="29"/>
    </row>
    <row r="18" spans="1:10" x14ac:dyDescent="0.3">
      <c r="A18" s="10">
        <v>45170</v>
      </c>
      <c r="B18" s="12">
        <v>45170</v>
      </c>
      <c r="C18" s="12">
        <v>45199</v>
      </c>
      <c r="D18" s="44">
        <v>70176000</v>
      </c>
      <c r="E18" s="23">
        <f t="shared" si="1"/>
        <v>70035648</v>
      </c>
      <c r="F18" s="28">
        <f t="shared" si="0"/>
        <v>70035.648000000001</v>
      </c>
      <c r="J18" s="29"/>
    </row>
    <row r="19" spans="1:10" x14ac:dyDescent="0.3">
      <c r="A19" s="10">
        <v>45200</v>
      </c>
      <c r="B19" s="12">
        <v>45200</v>
      </c>
      <c r="C19" s="12">
        <v>45230</v>
      </c>
      <c r="D19" s="44">
        <v>33505600</v>
      </c>
      <c r="E19" s="23">
        <f t="shared" si="1"/>
        <v>33438588.800000001</v>
      </c>
      <c r="F19" s="28">
        <f t="shared" si="0"/>
        <v>33438.588799999998</v>
      </c>
      <c r="J19" s="29"/>
    </row>
    <row r="20" spans="1:10" x14ac:dyDescent="0.3">
      <c r="A20" s="10">
        <v>45231</v>
      </c>
      <c r="B20" s="12">
        <v>45231</v>
      </c>
      <c r="C20" s="12">
        <v>45260</v>
      </c>
      <c r="D20" s="44">
        <v>28716500</v>
      </c>
      <c r="E20" s="23">
        <f t="shared" si="1"/>
        <v>28659067</v>
      </c>
      <c r="F20" s="28">
        <f t="shared" si="0"/>
        <v>28659.066999999999</v>
      </c>
      <c r="J20" s="29"/>
    </row>
    <row r="21" spans="1:10" x14ac:dyDescent="0.3">
      <c r="A21" s="10">
        <v>45261</v>
      </c>
      <c r="B21" s="12">
        <v>45261</v>
      </c>
      <c r="C21" s="12">
        <v>45291</v>
      </c>
      <c r="D21" s="44">
        <v>46671200</v>
      </c>
      <c r="E21" s="23">
        <f t="shared" si="1"/>
        <v>46577857.600000001</v>
      </c>
      <c r="F21" s="28">
        <f t="shared" si="0"/>
        <v>46577.857600000003</v>
      </c>
      <c r="J21" s="29"/>
    </row>
    <row r="22" spans="1:10" x14ac:dyDescent="0.3">
      <c r="A22" s="31"/>
      <c r="B22" s="32"/>
      <c r="C22" s="32"/>
      <c r="D22" s="33"/>
      <c r="E22" s="33"/>
      <c r="F22" s="34"/>
      <c r="J22" s="29"/>
    </row>
    <row r="23" spans="1:10" x14ac:dyDescent="0.3">
      <c r="A23" s="31"/>
      <c r="B23" s="32"/>
      <c r="C23" s="32"/>
      <c r="D23" s="33"/>
      <c r="E23" s="33"/>
      <c r="F23" s="34"/>
      <c r="J23" s="29"/>
    </row>
    <row r="24" spans="1:10" x14ac:dyDescent="0.3">
      <c r="J24" s="29"/>
    </row>
    <row r="25" spans="1:10" x14ac:dyDescent="0.3">
      <c r="J25" s="29"/>
    </row>
    <row r="26" spans="1:10" x14ac:dyDescent="0.3">
      <c r="J26" s="29"/>
    </row>
    <row r="27" spans="1:10" x14ac:dyDescent="0.3">
      <c r="J27" s="29"/>
    </row>
    <row r="28" spans="1:10" x14ac:dyDescent="0.3">
      <c r="J28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9707-B71B-43DB-9CEC-286E5EA716B0}">
  <dimension ref="A2:Q27"/>
  <sheetViews>
    <sheetView zoomScale="85" workbookViewId="0">
      <selection activeCell="I12" sqref="I12"/>
    </sheetView>
  </sheetViews>
  <sheetFormatPr defaultColWidth="8.77734375" defaultRowHeight="14.4" x14ac:dyDescent="0.3"/>
  <cols>
    <col min="1" max="1" width="8.77734375" style="40"/>
    <col min="2" max="2" width="16.77734375" style="40" bestFit="1" customWidth="1"/>
    <col min="3" max="3" width="25.77734375" style="40" customWidth="1"/>
    <col min="4" max="4" width="17.44140625" style="40" customWidth="1"/>
    <col min="5" max="5" width="20.5546875" style="40" customWidth="1"/>
    <col min="6" max="6" width="19.44140625" style="40" bestFit="1" customWidth="1"/>
    <col min="7" max="9" width="8.77734375" style="40"/>
    <col min="10" max="10" width="9.77734375" style="52" bestFit="1" customWidth="1"/>
    <col min="11" max="11" width="25.109375" style="40" customWidth="1"/>
    <col min="12" max="12" width="16.44140625" style="40" customWidth="1"/>
    <col min="13" max="13" width="18.109375" style="40" customWidth="1"/>
    <col min="14" max="14" width="19.44140625" style="40" customWidth="1"/>
    <col min="15" max="15" width="8.77734375" style="40"/>
    <col min="16" max="17" width="11" style="40" bestFit="1" customWidth="1"/>
    <col min="18" max="16384" width="8.77734375" style="40"/>
  </cols>
  <sheetData>
    <row r="2" spans="1:17" x14ac:dyDescent="0.3">
      <c r="B2" s="92" t="s">
        <v>107</v>
      </c>
      <c r="C2" s="92"/>
      <c r="D2" s="92"/>
    </row>
    <row r="3" spans="1:17" x14ac:dyDescent="0.3">
      <c r="B3" s="93" t="s">
        <v>109</v>
      </c>
      <c r="C3" s="93"/>
      <c r="D3" s="93"/>
    </row>
    <row r="5" spans="1:17" ht="72" x14ac:dyDescent="0.3">
      <c r="A5" s="24" t="s">
        <v>2</v>
      </c>
      <c r="B5" s="24" t="s">
        <v>0</v>
      </c>
      <c r="C5" s="24" t="s">
        <v>1</v>
      </c>
      <c r="D5" s="25" t="s">
        <v>35</v>
      </c>
      <c r="E5" s="25" t="s">
        <v>38</v>
      </c>
      <c r="F5" s="25" t="s">
        <v>36</v>
      </c>
      <c r="J5" s="24" t="s">
        <v>37</v>
      </c>
      <c r="K5" s="24" t="s">
        <v>26</v>
      </c>
      <c r="L5" s="25" t="s">
        <v>36</v>
      </c>
      <c r="M5" s="9" t="s">
        <v>16</v>
      </c>
      <c r="N5" s="9" t="s">
        <v>17</v>
      </c>
    </row>
    <row r="6" spans="1:17" ht="18.600000000000001" customHeight="1" x14ac:dyDescent="0.3">
      <c r="A6" s="41">
        <v>44682</v>
      </c>
      <c r="B6" s="42">
        <v>44682</v>
      </c>
      <c r="C6" s="43">
        <v>44712</v>
      </c>
      <c r="D6" s="44">
        <v>138461136</v>
      </c>
      <c r="E6" s="44">
        <f>D6*(1-0.2%)</f>
        <v>138184213.72799999</v>
      </c>
      <c r="F6" s="84">
        <f>E6/1000</f>
        <v>138184.21372799997</v>
      </c>
      <c r="J6" s="53">
        <v>2022</v>
      </c>
      <c r="K6" s="55" t="s">
        <v>50</v>
      </c>
      <c r="L6" s="84">
        <f>SUM(F6:F13)</f>
        <v>538434.67659199995</v>
      </c>
      <c r="M6" s="84">
        <v>0.93459999999999999</v>
      </c>
      <c r="N6" s="84">
        <f>L6*M6</f>
        <v>503221.04874288314</v>
      </c>
    </row>
    <row r="7" spans="1:17" ht="15" customHeight="1" x14ac:dyDescent="0.3">
      <c r="A7" s="41">
        <v>44713</v>
      </c>
      <c r="B7" s="43">
        <v>44713</v>
      </c>
      <c r="C7" s="42">
        <v>44742</v>
      </c>
      <c r="D7" s="44">
        <v>113281072</v>
      </c>
      <c r="E7" s="44">
        <f>D7*(1-0.2%)</f>
        <v>113054509.85600001</v>
      </c>
      <c r="F7" s="84">
        <f t="shared" ref="F7:F25" si="0">E7/1000</f>
        <v>113054.509856</v>
      </c>
      <c r="J7" s="53">
        <v>2023</v>
      </c>
      <c r="K7" s="55" t="s">
        <v>103</v>
      </c>
      <c r="L7" s="84">
        <f>SUM(F14:F25)</f>
        <v>792825.2718000001</v>
      </c>
      <c r="M7" s="84">
        <v>0.93459999999999999</v>
      </c>
      <c r="N7" s="84">
        <f>L7*M7</f>
        <v>740974.49902428011</v>
      </c>
    </row>
    <row r="8" spans="1:17" x14ac:dyDescent="0.3">
      <c r="A8" s="41">
        <v>44743</v>
      </c>
      <c r="B8" s="43">
        <v>44743</v>
      </c>
      <c r="C8" s="43">
        <v>44773</v>
      </c>
      <c r="D8" s="44">
        <v>90498496</v>
      </c>
      <c r="E8" s="44">
        <f t="shared" ref="E8:E15" si="1">D8*(1-0.2%)</f>
        <v>90317499.008000001</v>
      </c>
      <c r="F8" s="84">
        <f t="shared" si="0"/>
        <v>90317.499007999999</v>
      </c>
      <c r="J8" s="54" t="s">
        <v>25</v>
      </c>
      <c r="K8" s="56" t="s">
        <v>51</v>
      </c>
      <c r="L8" s="85">
        <f>ROUNDDOWN(SUM(L6:L7),0)</f>
        <v>1331259</v>
      </c>
      <c r="M8" s="85">
        <v>0.93459999999999999</v>
      </c>
      <c r="N8" s="85">
        <f>ROUNDDOWN(SUM(N6:N7),0)</f>
        <v>1244195</v>
      </c>
    </row>
    <row r="9" spans="1:17" x14ac:dyDescent="0.3">
      <c r="A9" s="41">
        <v>44774</v>
      </c>
      <c r="B9" s="43">
        <v>44774</v>
      </c>
      <c r="C9" s="43">
        <v>44804</v>
      </c>
      <c r="D9" s="44">
        <v>68582100</v>
      </c>
      <c r="E9" s="44">
        <f t="shared" si="1"/>
        <v>68444935.799999997</v>
      </c>
      <c r="F9" s="84">
        <f t="shared" si="0"/>
        <v>68444.935799999992</v>
      </c>
    </row>
    <row r="10" spans="1:17" x14ac:dyDescent="0.3">
      <c r="A10" s="41">
        <v>44805</v>
      </c>
      <c r="B10" s="43">
        <v>44805</v>
      </c>
      <c r="C10" s="43">
        <v>44834</v>
      </c>
      <c r="D10" s="44">
        <v>53156100</v>
      </c>
      <c r="E10" s="44">
        <f t="shared" si="1"/>
        <v>53049787.799999997</v>
      </c>
      <c r="F10" s="84">
        <f t="shared" si="0"/>
        <v>53049.787799999998</v>
      </c>
      <c r="G10" s="45"/>
    </row>
    <row r="11" spans="1:17" x14ac:dyDescent="0.3">
      <c r="A11" s="41">
        <v>44835</v>
      </c>
      <c r="B11" s="43">
        <v>44835</v>
      </c>
      <c r="C11" s="43">
        <v>44865</v>
      </c>
      <c r="D11" s="82">
        <v>20381700</v>
      </c>
      <c r="E11" s="44">
        <f t="shared" si="1"/>
        <v>20340936.600000001</v>
      </c>
      <c r="F11" s="84">
        <f t="shared" si="0"/>
        <v>20340.936600000001</v>
      </c>
    </row>
    <row r="12" spans="1:17" x14ac:dyDescent="0.3">
      <c r="A12" s="41">
        <v>44866</v>
      </c>
      <c r="B12" s="43">
        <v>44866</v>
      </c>
      <c r="C12" s="43">
        <v>44895</v>
      </c>
      <c r="D12" s="82">
        <v>16910300</v>
      </c>
      <c r="E12" s="44">
        <f t="shared" si="1"/>
        <v>16876479.399999999</v>
      </c>
      <c r="F12" s="84">
        <f t="shared" si="0"/>
        <v>16876.4794</v>
      </c>
    </row>
    <row r="13" spans="1:17" x14ac:dyDescent="0.3">
      <c r="A13" s="41">
        <v>44896</v>
      </c>
      <c r="B13" s="43">
        <v>44896</v>
      </c>
      <c r="C13" s="43">
        <v>44926</v>
      </c>
      <c r="D13" s="82">
        <v>38242800</v>
      </c>
      <c r="E13" s="44">
        <f t="shared" si="1"/>
        <v>38166314.399999999</v>
      </c>
      <c r="F13" s="84">
        <f t="shared" si="0"/>
        <v>38166.314399999996</v>
      </c>
    </row>
    <row r="14" spans="1:17" x14ac:dyDescent="0.3">
      <c r="A14" s="41">
        <v>44927</v>
      </c>
      <c r="B14" s="43">
        <v>44927</v>
      </c>
      <c r="C14" s="43">
        <v>44957</v>
      </c>
      <c r="D14" s="82">
        <v>67495100</v>
      </c>
      <c r="E14" s="44">
        <f t="shared" si="1"/>
        <v>67360109.799999997</v>
      </c>
      <c r="F14" s="84">
        <f t="shared" si="0"/>
        <v>67360.109799999991</v>
      </c>
      <c r="H14" s="86" t="s">
        <v>3</v>
      </c>
      <c r="I14" s="87"/>
      <c r="J14" s="87"/>
      <c r="K14" s="87"/>
      <c r="L14" s="88"/>
      <c r="M14" s="73">
        <v>978399</v>
      </c>
      <c r="N14" s="74" t="s">
        <v>4</v>
      </c>
    </row>
    <row r="15" spans="1:17" x14ac:dyDescent="0.3">
      <c r="A15" s="41">
        <v>44958</v>
      </c>
      <c r="B15" s="43">
        <v>44958</v>
      </c>
      <c r="C15" s="43">
        <v>44985</v>
      </c>
      <c r="D15" s="82">
        <v>34135200</v>
      </c>
      <c r="E15" s="44">
        <f t="shared" si="1"/>
        <v>34066929.600000001</v>
      </c>
      <c r="F15" s="84">
        <f t="shared" si="0"/>
        <v>34066.929600000003</v>
      </c>
      <c r="H15" s="86" t="s">
        <v>5</v>
      </c>
      <c r="I15" s="87"/>
      <c r="J15" s="87"/>
      <c r="K15" s="87"/>
      <c r="L15" s="88"/>
      <c r="M15" s="46">
        <f>Q16-P16+1</f>
        <v>610</v>
      </c>
      <c r="N15" s="74" t="s">
        <v>6</v>
      </c>
    </row>
    <row r="16" spans="1:17" x14ac:dyDescent="0.3">
      <c r="A16" s="41">
        <v>44986</v>
      </c>
      <c r="B16" s="43">
        <v>44986</v>
      </c>
      <c r="C16" s="43">
        <v>45016</v>
      </c>
      <c r="D16" s="82">
        <v>38784400</v>
      </c>
      <c r="E16" s="44">
        <f>D16*(1-0.2%)</f>
        <v>38706831.200000003</v>
      </c>
      <c r="F16" s="84">
        <f t="shared" si="0"/>
        <v>38706.831200000001</v>
      </c>
      <c r="H16" s="86" t="s">
        <v>7</v>
      </c>
      <c r="I16" s="87"/>
      <c r="J16" s="87"/>
      <c r="K16" s="87"/>
      <c r="L16" s="88"/>
      <c r="M16" s="75">
        <f>M14*M15/365</f>
        <v>1635132.5753424657</v>
      </c>
      <c r="N16" s="74" t="s">
        <v>4</v>
      </c>
      <c r="P16" s="47">
        <v>44682</v>
      </c>
      <c r="Q16" s="47">
        <v>45291</v>
      </c>
    </row>
    <row r="17" spans="1:14" x14ac:dyDescent="0.3">
      <c r="A17" s="41">
        <v>45017</v>
      </c>
      <c r="B17" s="43">
        <v>45017</v>
      </c>
      <c r="C17" s="43">
        <v>45046</v>
      </c>
      <c r="D17" s="44">
        <v>63673000</v>
      </c>
      <c r="E17" s="44">
        <f t="shared" ref="E17:E25" si="2">D17*(1-0.2%)</f>
        <v>63545654</v>
      </c>
      <c r="F17" s="84">
        <f t="shared" si="0"/>
        <v>63545.654000000002</v>
      </c>
      <c r="H17" s="89" t="s">
        <v>105</v>
      </c>
      <c r="I17" s="90"/>
      <c r="J17" s="90"/>
      <c r="K17" s="90"/>
      <c r="L17" s="91"/>
      <c r="M17" s="76">
        <f>(N8-M16)/M16</f>
        <v>-0.23908616416658868</v>
      </c>
      <c r="N17" s="74" t="s">
        <v>106</v>
      </c>
    </row>
    <row r="18" spans="1:14" x14ac:dyDescent="0.3">
      <c r="A18" s="41">
        <v>45047</v>
      </c>
      <c r="B18" s="43">
        <v>45047</v>
      </c>
      <c r="C18" s="43">
        <v>45077</v>
      </c>
      <c r="D18" s="44">
        <v>103131500</v>
      </c>
      <c r="E18" s="44">
        <f t="shared" si="2"/>
        <v>102925237</v>
      </c>
      <c r="F18" s="84">
        <f t="shared" si="0"/>
        <v>102925.23699999999</v>
      </c>
    </row>
    <row r="19" spans="1:14" x14ac:dyDescent="0.3">
      <c r="A19" s="41">
        <v>45078</v>
      </c>
      <c r="B19" s="43">
        <v>45078</v>
      </c>
      <c r="C19" s="43">
        <v>45107</v>
      </c>
      <c r="D19" s="44">
        <v>83853800</v>
      </c>
      <c r="E19" s="44">
        <f t="shared" si="2"/>
        <v>83686092.400000006</v>
      </c>
      <c r="F19" s="84">
        <f t="shared" si="0"/>
        <v>83686.092400000009</v>
      </c>
    </row>
    <row r="20" spans="1:14" x14ac:dyDescent="0.3">
      <c r="A20" s="41">
        <v>45108</v>
      </c>
      <c r="B20" s="43">
        <v>45108</v>
      </c>
      <c r="C20" s="43">
        <v>45138</v>
      </c>
      <c r="D20" s="44">
        <v>81813600</v>
      </c>
      <c r="E20" s="44">
        <f t="shared" si="2"/>
        <v>81649972.799999997</v>
      </c>
      <c r="F20" s="84">
        <f t="shared" si="0"/>
        <v>81649.972800000003</v>
      </c>
    </row>
    <row r="21" spans="1:14" x14ac:dyDescent="0.3">
      <c r="A21" s="41">
        <v>45139</v>
      </c>
      <c r="B21" s="43">
        <v>45139</v>
      </c>
      <c r="C21" s="43">
        <v>45169</v>
      </c>
      <c r="D21" s="44">
        <v>142458200</v>
      </c>
      <c r="E21" s="44">
        <f t="shared" si="2"/>
        <v>142173283.59999999</v>
      </c>
      <c r="F21" s="84">
        <f t="shared" si="0"/>
        <v>142173.2836</v>
      </c>
      <c r="J21" s="83"/>
    </row>
    <row r="22" spans="1:14" x14ac:dyDescent="0.3">
      <c r="A22" s="41">
        <v>45170</v>
      </c>
      <c r="B22" s="43">
        <v>45170</v>
      </c>
      <c r="C22" s="43">
        <v>45199</v>
      </c>
      <c r="D22" s="44">
        <v>70176000</v>
      </c>
      <c r="E22" s="44">
        <f t="shared" si="2"/>
        <v>70035648</v>
      </c>
      <c r="F22" s="84">
        <f t="shared" si="0"/>
        <v>70035.648000000001</v>
      </c>
      <c r="G22" s="45"/>
    </row>
    <row r="23" spans="1:14" x14ac:dyDescent="0.3">
      <c r="A23" s="41">
        <v>45200</v>
      </c>
      <c r="B23" s="43">
        <v>45200</v>
      </c>
      <c r="C23" s="43">
        <v>45230</v>
      </c>
      <c r="D23" s="44">
        <v>33505600</v>
      </c>
      <c r="E23" s="44">
        <f t="shared" si="2"/>
        <v>33438588.800000001</v>
      </c>
      <c r="F23" s="84">
        <f t="shared" si="0"/>
        <v>33438.588799999998</v>
      </c>
    </row>
    <row r="24" spans="1:14" x14ac:dyDescent="0.3">
      <c r="A24" s="41">
        <v>45231</v>
      </c>
      <c r="B24" s="43">
        <v>45231</v>
      </c>
      <c r="C24" s="43">
        <v>45260</v>
      </c>
      <c r="D24" s="44">
        <v>28716500</v>
      </c>
      <c r="E24" s="44">
        <f t="shared" si="2"/>
        <v>28659067</v>
      </c>
      <c r="F24" s="84">
        <f t="shared" si="0"/>
        <v>28659.066999999999</v>
      </c>
    </row>
    <row r="25" spans="1:14" x14ac:dyDescent="0.3">
      <c r="A25" s="41">
        <v>45261</v>
      </c>
      <c r="B25" s="43">
        <v>45261</v>
      </c>
      <c r="C25" s="43">
        <v>45291</v>
      </c>
      <c r="D25" s="44">
        <v>46671200</v>
      </c>
      <c r="E25" s="44">
        <f t="shared" si="2"/>
        <v>46577857.600000001</v>
      </c>
      <c r="F25" s="84">
        <f t="shared" si="0"/>
        <v>46577.857600000003</v>
      </c>
    </row>
    <row r="26" spans="1:14" x14ac:dyDescent="0.3">
      <c r="A26" s="48"/>
      <c r="B26" s="49"/>
      <c r="C26" s="49"/>
      <c r="D26" s="50"/>
      <c r="E26" s="50"/>
      <c r="F26" s="51"/>
    </row>
    <row r="27" spans="1:14" x14ac:dyDescent="0.3">
      <c r="F27" s="45"/>
    </row>
  </sheetData>
  <mergeCells count="6">
    <mergeCell ref="H14:L14"/>
    <mergeCell ref="H15:L15"/>
    <mergeCell ref="H16:L16"/>
    <mergeCell ref="H17:L17"/>
    <mergeCell ref="B2:D2"/>
    <mergeCell ref="B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836A-4A7B-4089-9A8D-1AD72B11E7AB}">
  <dimension ref="A1:C23"/>
  <sheetViews>
    <sheetView workbookViewId="0">
      <selection activeCell="F16" sqref="F16"/>
    </sheetView>
  </sheetViews>
  <sheetFormatPr defaultColWidth="8.77734375" defaultRowHeight="14.4" x14ac:dyDescent="0.3"/>
  <cols>
    <col min="1" max="1" width="8.77734375" style="7"/>
    <col min="2" max="2" width="23.44140625" style="7" customWidth="1"/>
    <col min="3" max="3" width="20.33203125" style="7" customWidth="1"/>
  </cols>
  <sheetData>
    <row r="1" spans="1:3" x14ac:dyDescent="0.3">
      <c r="A1" s="3" t="s">
        <v>8</v>
      </c>
      <c r="B1" s="3" t="s">
        <v>9</v>
      </c>
      <c r="C1" s="3" t="s">
        <v>90</v>
      </c>
    </row>
    <row r="2" spans="1:3" x14ac:dyDescent="0.3">
      <c r="A2" s="4">
        <v>1</v>
      </c>
      <c r="B2" s="5" t="s">
        <v>53</v>
      </c>
      <c r="C2" s="6" t="s">
        <v>54</v>
      </c>
    </row>
    <row r="3" spans="1:3" x14ac:dyDescent="0.3">
      <c r="A3" s="4">
        <v>2</v>
      </c>
      <c r="B3" s="5" t="s">
        <v>55</v>
      </c>
      <c r="C3" s="6" t="s">
        <v>54</v>
      </c>
    </row>
    <row r="4" spans="1:3" x14ac:dyDescent="0.3">
      <c r="A4" s="4">
        <v>3</v>
      </c>
      <c r="B4" s="61" t="s">
        <v>10</v>
      </c>
      <c r="C4" s="6" t="s">
        <v>56</v>
      </c>
    </row>
    <row r="5" spans="1:3" x14ac:dyDescent="0.3">
      <c r="A5" s="4">
        <v>4</v>
      </c>
      <c r="B5" s="5" t="s">
        <v>57</v>
      </c>
      <c r="C5" s="6" t="s">
        <v>58</v>
      </c>
    </row>
    <row r="6" spans="1:3" ht="27.6" x14ac:dyDescent="0.3">
      <c r="A6" s="4">
        <v>5</v>
      </c>
      <c r="B6" s="5" t="s">
        <v>59</v>
      </c>
      <c r="C6" s="6" t="s">
        <v>60</v>
      </c>
    </row>
    <row r="7" spans="1:3" ht="27.6" x14ac:dyDescent="0.3">
      <c r="A7" s="4">
        <v>6</v>
      </c>
      <c r="B7" s="5" t="s">
        <v>11</v>
      </c>
      <c r="C7" s="6" t="s">
        <v>61</v>
      </c>
    </row>
    <row r="8" spans="1:3" x14ac:dyDescent="0.3">
      <c r="A8" s="4">
        <v>7</v>
      </c>
      <c r="B8" s="5" t="s">
        <v>62</v>
      </c>
      <c r="C8" s="6" t="s">
        <v>63</v>
      </c>
    </row>
    <row r="9" spans="1:3" ht="27.6" x14ac:dyDescent="0.3">
      <c r="A9" s="4">
        <v>8</v>
      </c>
      <c r="B9" s="5" t="s">
        <v>64</v>
      </c>
      <c r="C9" s="6" t="s">
        <v>65</v>
      </c>
    </row>
    <row r="10" spans="1:3" x14ac:dyDescent="0.3">
      <c r="A10" s="4">
        <v>9</v>
      </c>
      <c r="B10" s="5" t="s">
        <v>66</v>
      </c>
      <c r="C10" s="6" t="s">
        <v>67</v>
      </c>
    </row>
    <row r="11" spans="1:3" x14ac:dyDescent="0.3">
      <c r="A11" s="4">
        <v>10</v>
      </c>
      <c r="B11" s="5" t="s">
        <v>68</v>
      </c>
      <c r="C11" s="6" t="s">
        <v>69</v>
      </c>
    </row>
    <row r="12" spans="1:3" x14ac:dyDescent="0.3">
      <c r="A12" s="4">
        <v>11</v>
      </c>
      <c r="B12" s="5" t="s">
        <v>70</v>
      </c>
      <c r="C12" s="6" t="s">
        <v>71</v>
      </c>
    </row>
    <row r="13" spans="1:3" x14ac:dyDescent="0.3">
      <c r="A13" s="4">
        <v>12</v>
      </c>
      <c r="B13" s="5" t="s">
        <v>72</v>
      </c>
      <c r="C13" s="6" t="s">
        <v>56</v>
      </c>
    </row>
    <row r="14" spans="1:3" x14ac:dyDescent="0.3">
      <c r="A14" s="4">
        <v>13</v>
      </c>
      <c r="B14" s="5" t="s">
        <v>73</v>
      </c>
      <c r="C14" s="6" t="s">
        <v>74</v>
      </c>
    </row>
    <row r="15" spans="1:3" x14ac:dyDescent="0.3">
      <c r="A15" s="4">
        <v>14</v>
      </c>
      <c r="B15" s="5" t="s">
        <v>75</v>
      </c>
      <c r="C15" s="6" t="s">
        <v>74</v>
      </c>
    </row>
    <row r="16" spans="1:3" x14ac:dyDescent="0.3">
      <c r="A16" s="4">
        <v>15</v>
      </c>
      <c r="B16" s="5" t="s">
        <v>76</v>
      </c>
      <c r="C16" s="6" t="s">
        <v>69</v>
      </c>
    </row>
    <row r="17" spans="1:3" ht="27.6" x14ac:dyDescent="0.3">
      <c r="A17" s="4">
        <v>16</v>
      </c>
      <c r="B17" s="5" t="s">
        <v>77</v>
      </c>
      <c r="C17" s="6" t="s">
        <v>78</v>
      </c>
    </row>
    <row r="18" spans="1:3" ht="27.6" x14ac:dyDescent="0.3">
      <c r="A18" s="4">
        <v>17</v>
      </c>
      <c r="B18" s="5" t="s">
        <v>79</v>
      </c>
      <c r="C18" s="6" t="s">
        <v>78</v>
      </c>
    </row>
    <row r="19" spans="1:3" x14ac:dyDescent="0.3">
      <c r="A19" s="4">
        <v>18</v>
      </c>
      <c r="B19" s="5" t="s">
        <v>80</v>
      </c>
      <c r="C19" s="6" t="s">
        <v>81</v>
      </c>
    </row>
    <row r="20" spans="1:3" x14ac:dyDescent="0.3">
      <c r="A20" s="4">
        <v>19</v>
      </c>
      <c r="B20" s="5" t="s">
        <v>82</v>
      </c>
      <c r="C20" s="6" t="s">
        <v>83</v>
      </c>
    </row>
    <row r="21" spans="1:3" x14ac:dyDescent="0.3">
      <c r="A21" s="4">
        <v>20</v>
      </c>
      <c r="B21" s="5" t="s">
        <v>84</v>
      </c>
      <c r="C21" s="6" t="s">
        <v>85</v>
      </c>
    </row>
    <row r="22" spans="1:3" ht="27.6" x14ac:dyDescent="0.3">
      <c r="A22" s="4">
        <v>21</v>
      </c>
      <c r="B22" s="5" t="s">
        <v>86</v>
      </c>
      <c r="C22" s="6" t="s">
        <v>87</v>
      </c>
    </row>
    <row r="23" spans="1:3" x14ac:dyDescent="0.3">
      <c r="A23" s="4">
        <v>22</v>
      </c>
      <c r="B23" s="5" t="s">
        <v>88</v>
      </c>
      <c r="C23" s="6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B3EB-009E-4B99-BC91-B8A2C5DD922C}">
  <dimension ref="A1:G17"/>
  <sheetViews>
    <sheetView workbookViewId="0">
      <selection activeCell="G12" sqref="G12"/>
    </sheetView>
  </sheetViews>
  <sheetFormatPr defaultColWidth="8.77734375" defaultRowHeight="14.4" x14ac:dyDescent="0.3"/>
  <cols>
    <col min="1" max="1" width="8.77734375" style="36"/>
    <col min="2" max="2" width="19.77734375" style="36" customWidth="1"/>
    <col min="3" max="3" width="22" style="36" customWidth="1"/>
    <col min="4" max="4" width="19.44140625" style="36" customWidth="1"/>
    <col min="5" max="5" width="16.109375" style="36" customWidth="1"/>
    <col min="6" max="6" width="18.44140625" style="36" customWidth="1"/>
    <col min="7" max="7" width="21.6640625" style="36" customWidth="1"/>
    <col min="8" max="8" width="24.109375" style="36" customWidth="1"/>
    <col min="9" max="14" width="8.77734375" style="36"/>
    <col min="15" max="15" width="21.109375" style="36" customWidth="1"/>
    <col min="16" max="16" width="14.109375" style="36" customWidth="1"/>
    <col min="17" max="17" width="19.33203125" style="36" customWidth="1"/>
    <col min="18" max="16384" width="8.77734375" style="36"/>
  </cols>
  <sheetData>
    <row r="1" spans="1:7" ht="28.8" x14ac:dyDescent="0.3">
      <c r="A1" s="25" t="s">
        <v>12</v>
      </c>
      <c r="B1" s="25" t="s">
        <v>13</v>
      </c>
      <c r="C1" s="25" t="s">
        <v>14</v>
      </c>
      <c r="D1" s="25" t="s">
        <v>15</v>
      </c>
    </row>
    <row r="2" spans="1:7" ht="28.8" x14ac:dyDescent="0.3">
      <c r="A2" s="37">
        <v>1</v>
      </c>
      <c r="B2" s="38" t="s">
        <v>91</v>
      </c>
      <c r="C2" s="35">
        <v>45045</v>
      </c>
      <c r="D2" s="37">
        <v>6</v>
      </c>
      <c r="E2" s="21"/>
      <c r="F2" s="21"/>
      <c r="G2" s="21"/>
    </row>
    <row r="3" spans="1:7" ht="28.8" x14ac:dyDescent="0.3">
      <c r="A3" s="37">
        <v>2</v>
      </c>
      <c r="B3" s="38" t="s">
        <v>92</v>
      </c>
      <c r="C3" s="35">
        <v>45197</v>
      </c>
      <c r="D3" s="37">
        <v>9</v>
      </c>
    </row>
    <row r="4" spans="1:7" ht="28.8" x14ac:dyDescent="0.3">
      <c r="A4" s="37">
        <v>3</v>
      </c>
      <c r="B4" s="38" t="s">
        <v>93</v>
      </c>
      <c r="C4" s="35">
        <v>45077</v>
      </c>
      <c r="D4" s="37">
        <v>8</v>
      </c>
    </row>
    <row r="5" spans="1:7" ht="28.8" x14ac:dyDescent="0.3">
      <c r="A5" s="37">
        <v>4</v>
      </c>
      <c r="B5" s="38" t="s">
        <v>94</v>
      </c>
      <c r="C5" s="35">
        <v>45107</v>
      </c>
      <c r="D5" s="37">
        <v>10</v>
      </c>
    </row>
    <row r="6" spans="1:7" ht="28.8" x14ac:dyDescent="0.3">
      <c r="A6" s="37">
        <v>5</v>
      </c>
      <c r="B6" s="38" t="s">
        <v>95</v>
      </c>
      <c r="C6" s="35">
        <v>45132</v>
      </c>
      <c r="D6" s="37">
        <v>7</v>
      </c>
    </row>
    <row r="7" spans="1:7" ht="28.8" x14ac:dyDescent="0.3">
      <c r="A7" s="37">
        <v>6</v>
      </c>
      <c r="B7" s="38" t="s">
        <v>96</v>
      </c>
      <c r="C7" s="35">
        <v>44951</v>
      </c>
      <c r="D7" s="37">
        <v>6</v>
      </c>
    </row>
    <row r="8" spans="1:7" ht="28.8" x14ac:dyDescent="0.3">
      <c r="A8" s="37">
        <v>7</v>
      </c>
      <c r="B8" s="38" t="s">
        <v>48</v>
      </c>
      <c r="C8" s="35">
        <v>45143</v>
      </c>
      <c r="D8" s="37">
        <v>13</v>
      </c>
    </row>
    <row r="9" spans="1:7" x14ac:dyDescent="0.3">
      <c r="A9" s="37">
        <v>8</v>
      </c>
      <c r="B9" s="38" t="s">
        <v>97</v>
      </c>
      <c r="C9" s="35">
        <v>45016</v>
      </c>
      <c r="D9" s="37">
        <v>7</v>
      </c>
    </row>
    <row r="10" spans="1:7" ht="28.8" x14ac:dyDescent="0.3">
      <c r="A10" s="37">
        <v>9</v>
      </c>
      <c r="B10" s="38" t="s">
        <v>98</v>
      </c>
      <c r="C10" s="35">
        <v>45147</v>
      </c>
      <c r="D10" s="37">
        <v>9</v>
      </c>
    </row>
    <row r="11" spans="1:7" x14ac:dyDescent="0.3">
      <c r="A11" s="37">
        <v>10</v>
      </c>
      <c r="B11" s="39" t="s">
        <v>99</v>
      </c>
      <c r="C11" s="35">
        <v>44975</v>
      </c>
      <c r="D11" s="37">
        <v>7</v>
      </c>
    </row>
    <row r="12" spans="1:7" ht="28.8" x14ac:dyDescent="0.3">
      <c r="A12" s="37">
        <v>11</v>
      </c>
      <c r="B12" s="39" t="s">
        <v>34</v>
      </c>
      <c r="C12" s="35">
        <v>45067</v>
      </c>
      <c r="D12" s="37">
        <v>6</v>
      </c>
    </row>
    <row r="13" spans="1:7" ht="28.8" x14ac:dyDescent="0.3">
      <c r="A13" s="37">
        <v>12</v>
      </c>
      <c r="B13" s="39" t="s">
        <v>100</v>
      </c>
      <c r="C13" s="35">
        <v>45217</v>
      </c>
      <c r="D13" s="37">
        <v>9</v>
      </c>
    </row>
    <row r="14" spans="1:7" ht="28.8" x14ac:dyDescent="0.3">
      <c r="A14" s="37">
        <v>13</v>
      </c>
      <c r="B14" s="39" t="s">
        <v>101</v>
      </c>
      <c r="C14" s="35">
        <v>44908</v>
      </c>
      <c r="D14" s="37">
        <v>11</v>
      </c>
    </row>
    <row r="15" spans="1:7" x14ac:dyDescent="0.3">
      <c r="A15" s="37">
        <v>14</v>
      </c>
      <c r="B15" s="39" t="s">
        <v>102</v>
      </c>
      <c r="C15" s="35">
        <v>45209</v>
      </c>
      <c r="D15" s="37">
        <v>10</v>
      </c>
    </row>
    <row r="16" spans="1:7" ht="28.8" x14ac:dyDescent="0.3">
      <c r="A16" s="37">
        <v>15</v>
      </c>
      <c r="B16" s="38" t="s">
        <v>96</v>
      </c>
      <c r="C16" s="35">
        <v>44947</v>
      </c>
      <c r="D16" s="37">
        <v>21</v>
      </c>
    </row>
    <row r="17" spans="1:4" x14ac:dyDescent="0.3">
      <c r="A17" s="37">
        <v>16</v>
      </c>
      <c r="B17" s="39" t="s">
        <v>49</v>
      </c>
      <c r="C17" s="35">
        <v>45269</v>
      </c>
      <c r="D17" s="37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E8F6-31E3-4D05-8670-08576DD110EF}">
  <dimension ref="A2:I15"/>
  <sheetViews>
    <sheetView zoomScale="99" workbookViewId="0">
      <selection activeCell="D16" sqref="D16"/>
    </sheetView>
  </sheetViews>
  <sheetFormatPr defaultColWidth="9.109375" defaultRowHeight="14.4" x14ac:dyDescent="0.3"/>
  <cols>
    <col min="1" max="1" width="45.44140625" bestFit="1" customWidth="1"/>
    <col min="2" max="2" width="40.44140625" customWidth="1"/>
    <col min="3" max="3" width="21.44140625" customWidth="1"/>
    <col min="4" max="4" width="22.44140625" customWidth="1"/>
    <col min="5" max="5" width="22.77734375" customWidth="1"/>
    <col min="7" max="7" width="10" bestFit="1" customWidth="1"/>
    <col min="9" max="9" width="9.6640625" bestFit="1" customWidth="1"/>
  </cols>
  <sheetData>
    <row r="2" spans="1:9" x14ac:dyDescent="0.3">
      <c r="A2" s="13" t="s">
        <v>18</v>
      </c>
      <c r="B2" s="13"/>
    </row>
    <row r="3" spans="1:9" x14ac:dyDescent="0.3">
      <c r="A3" s="14" t="s">
        <v>19</v>
      </c>
      <c r="B3" s="14" t="s">
        <v>20</v>
      </c>
      <c r="C3" s="15" t="s">
        <v>21</v>
      </c>
      <c r="D3" s="15" t="s">
        <v>22</v>
      </c>
      <c r="E3" s="15" t="s">
        <v>23</v>
      </c>
    </row>
    <row r="4" spans="1:9" ht="15" customHeight="1" x14ac:dyDescent="0.3">
      <c r="A4" s="94" t="s">
        <v>24</v>
      </c>
      <c r="B4" s="2" t="s">
        <v>51</v>
      </c>
      <c r="C4" s="16">
        <v>16</v>
      </c>
      <c r="D4" s="17">
        <v>0</v>
      </c>
      <c r="E4" s="16">
        <f>C4</f>
        <v>16</v>
      </c>
    </row>
    <row r="5" spans="1:9" x14ac:dyDescent="0.3">
      <c r="A5" s="95"/>
      <c r="B5" s="18" t="s">
        <v>25</v>
      </c>
      <c r="C5" s="57">
        <f>SUM(C4:C4)</f>
        <v>16</v>
      </c>
      <c r="D5" s="19">
        <f>SUM(D4:D4)</f>
        <v>0</v>
      </c>
      <c r="E5" s="19">
        <f>SUM(E4:E4)</f>
        <v>16</v>
      </c>
    </row>
    <row r="8" spans="1:9" x14ac:dyDescent="0.3">
      <c r="A8" s="14" t="s">
        <v>19</v>
      </c>
      <c r="B8" s="14" t="s">
        <v>26</v>
      </c>
      <c r="C8" s="15" t="s">
        <v>21</v>
      </c>
      <c r="D8" s="15" t="s">
        <v>22</v>
      </c>
      <c r="E8" s="15" t="s">
        <v>23</v>
      </c>
    </row>
    <row r="9" spans="1:9" x14ac:dyDescent="0.3">
      <c r="A9" s="94" t="s">
        <v>27</v>
      </c>
      <c r="B9" s="2" t="s">
        <v>51</v>
      </c>
      <c r="C9" s="26">
        <v>110.29</v>
      </c>
      <c r="D9" s="27">
        <v>0</v>
      </c>
      <c r="E9" s="26">
        <f>C9</f>
        <v>110.29</v>
      </c>
    </row>
    <row r="10" spans="1:9" ht="15" customHeight="1" x14ac:dyDescent="0.3">
      <c r="A10" s="95"/>
      <c r="B10" s="18" t="s">
        <v>25</v>
      </c>
      <c r="C10" s="57">
        <f>SUM(C9:C9)</f>
        <v>110.29</v>
      </c>
      <c r="D10" s="60">
        <f>SUM(D9:D9)</f>
        <v>0</v>
      </c>
      <c r="E10" s="57">
        <f>E9</f>
        <v>110.29</v>
      </c>
    </row>
    <row r="12" spans="1:9" x14ac:dyDescent="0.3">
      <c r="I12" s="1"/>
    </row>
    <row r="13" spans="1:9" x14ac:dyDescent="0.3">
      <c r="A13" s="14" t="s">
        <v>19</v>
      </c>
      <c r="B13" s="14" t="s">
        <v>26</v>
      </c>
      <c r="C13" s="15" t="s">
        <v>21</v>
      </c>
      <c r="D13" s="15" t="s">
        <v>28</v>
      </c>
      <c r="E13" s="15" t="s">
        <v>29</v>
      </c>
      <c r="I13" s="1"/>
    </row>
    <row r="14" spans="1:9" x14ac:dyDescent="0.3">
      <c r="A14" s="94" t="s">
        <v>30</v>
      </c>
      <c r="B14" s="2" t="s">
        <v>51</v>
      </c>
      <c r="C14" s="20">
        <v>22</v>
      </c>
      <c r="D14" s="17">
        <v>0</v>
      </c>
      <c r="E14" s="20">
        <f>C14</f>
        <v>22</v>
      </c>
    </row>
    <row r="15" spans="1:9" x14ac:dyDescent="0.3">
      <c r="A15" s="95"/>
      <c r="B15" s="18" t="s">
        <v>31</v>
      </c>
      <c r="C15" s="57">
        <f>SUM(C14:C14)</f>
        <v>22</v>
      </c>
      <c r="D15" s="58">
        <v>0</v>
      </c>
      <c r="E15" s="59">
        <f>SUM(E14:E14)</f>
        <v>22</v>
      </c>
    </row>
  </sheetData>
  <mergeCells count="3">
    <mergeCell ref="A4:A5"/>
    <mergeCell ref="A9:A10"/>
    <mergeCell ref="A14:A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769D7-E5E3-48B8-9CB8-9121744D97CA}">
  <dimension ref="A1:E5"/>
  <sheetViews>
    <sheetView zoomScale="96" workbookViewId="0">
      <selection activeCell="E26" sqref="E26"/>
    </sheetView>
  </sheetViews>
  <sheetFormatPr defaultColWidth="9.109375" defaultRowHeight="14.4" x14ac:dyDescent="0.3"/>
  <cols>
    <col min="1" max="1" width="34.6640625" customWidth="1"/>
    <col min="2" max="2" width="40.44140625" customWidth="1"/>
    <col min="3" max="3" width="21.44140625" customWidth="1"/>
    <col min="4" max="4" width="22.44140625" customWidth="1"/>
    <col min="5" max="5" width="22.77734375" customWidth="1"/>
  </cols>
  <sheetData>
    <row r="1" spans="1:5" x14ac:dyDescent="0.3">
      <c r="A1" s="8" t="s">
        <v>32</v>
      </c>
    </row>
    <row r="2" spans="1:5" x14ac:dyDescent="0.3">
      <c r="A2" s="62" t="s">
        <v>19</v>
      </c>
      <c r="B2" s="62" t="s">
        <v>20</v>
      </c>
      <c r="C2" s="63" t="s">
        <v>21</v>
      </c>
      <c r="D2" s="63" t="s">
        <v>22</v>
      </c>
      <c r="E2" s="63" t="s">
        <v>23</v>
      </c>
    </row>
    <row r="3" spans="1:5" x14ac:dyDescent="0.3">
      <c r="A3" s="96" t="s">
        <v>33</v>
      </c>
      <c r="B3" s="68" t="str">
        <f>'SDG 13'!K6</f>
        <v>01/05/2022 to 31/12/2022</v>
      </c>
      <c r="C3" s="69">
        <f>'SDG 13'!L6</f>
        <v>538434.67659199995</v>
      </c>
      <c r="D3" s="70">
        <v>0</v>
      </c>
      <c r="E3" s="69">
        <f>C3</f>
        <v>538434.67659199995</v>
      </c>
    </row>
    <row r="4" spans="1:5" x14ac:dyDescent="0.3">
      <c r="A4" s="96"/>
      <c r="B4" s="71" t="str">
        <f>'SDG 13'!K7</f>
        <v>01/01/2023 to 31/12/2023</v>
      </c>
      <c r="C4" s="66">
        <f>'SDG 13'!L7</f>
        <v>792825.2718000001</v>
      </c>
      <c r="D4" s="67">
        <v>0</v>
      </c>
      <c r="E4" s="66">
        <f>C4</f>
        <v>792825.2718000001</v>
      </c>
    </row>
    <row r="5" spans="1:5" x14ac:dyDescent="0.3">
      <c r="A5" s="64"/>
      <c r="B5" s="65" t="s">
        <v>104</v>
      </c>
      <c r="C5" s="72">
        <f>SUM(C3+C4)</f>
        <v>1331259.948392</v>
      </c>
      <c r="D5" s="72">
        <f t="shared" ref="D5" si="0">SUM(D4)</f>
        <v>0</v>
      </c>
      <c r="E5" s="72">
        <f>SUM(E3:E4)</f>
        <v>1331259.948392</v>
      </c>
    </row>
  </sheetData>
  <mergeCells count="1"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4097-188D-BE4A-8FA9-CBFC1366DF8A}">
  <dimension ref="B2:G6"/>
  <sheetViews>
    <sheetView tabSelected="1" zoomScale="90" workbookViewId="0">
      <selection activeCell="K10" sqref="K10"/>
    </sheetView>
  </sheetViews>
  <sheetFormatPr defaultColWidth="11.5546875" defaultRowHeight="14.4" x14ac:dyDescent="0.3"/>
  <cols>
    <col min="2" max="2" width="34.44140625" customWidth="1"/>
    <col min="3" max="3" width="18.33203125" customWidth="1"/>
    <col min="4" max="4" width="20" customWidth="1"/>
    <col min="5" max="5" width="21" customWidth="1"/>
    <col min="6" max="6" width="22" customWidth="1"/>
    <col min="7" max="7" width="25.6640625" customWidth="1"/>
  </cols>
  <sheetData>
    <row r="2" spans="2:7" x14ac:dyDescent="0.3">
      <c r="B2" s="80" t="s">
        <v>39</v>
      </c>
      <c r="C2" s="81" t="s">
        <v>40</v>
      </c>
      <c r="D2" s="97" t="s">
        <v>108</v>
      </c>
      <c r="E2" s="97"/>
      <c r="F2" s="97"/>
      <c r="G2" s="81" t="s">
        <v>41</v>
      </c>
    </row>
    <row r="3" spans="2:7" ht="28.8" x14ac:dyDescent="0.3">
      <c r="B3" s="80" t="s">
        <v>42</v>
      </c>
      <c r="C3" s="81" t="s">
        <v>43</v>
      </c>
      <c r="D3" s="81" t="s">
        <v>44</v>
      </c>
      <c r="E3" s="81" t="s">
        <v>45</v>
      </c>
      <c r="F3" s="81" t="s">
        <v>46</v>
      </c>
      <c r="G3" s="81" t="s">
        <v>17</v>
      </c>
    </row>
    <row r="4" spans="2:7" x14ac:dyDescent="0.3">
      <c r="B4" s="77" t="s">
        <v>47</v>
      </c>
      <c r="C4" s="78">
        <v>1046865</v>
      </c>
      <c r="D4" s="37">
        <v>2</v>
      </c>
      <c r="E4" s="37">
        <v>155</v>
      </c>
      <c r="F4" s="37">
        <v>100</v>
      </c>
      <c r="G4" s="78">
        <f>'SDG 13'!M14</f>
        <v>978399</v>
      </c>
    </row>
    <row r="5" spans="2:7" ht="28.8" x14ac:dyDescent="0.3">
      <c r="B5" s="77" t="s">
        <v>5</v>
      </c>
      <c r="C5" s="37">
        <f>'SDG 13'!$M$15</f>
        <v>610</v>
      </c>
      <c r="D5" s="37">
        <f>'SDG 13'!$M$15</f>
        <v>610</v>
      </c>
      <c r="E5" s="37">
        <f>'SDG 13'!$M$15</f>
        <v>610</v>
      </c>
      <c r="F5" s="37">
        <f>'SDG 13'!$M$15</f>
        <v>610</v>
      </c>
      <c r="G5" s="37">
        <f>'SDG 13'!$M$15</f>
        <v>610</v>
      </c>
    </row>
    <row r="6" spans="2:7" ht="28.8" x14ac:dyDescent="0.3">
      <c r="B6" s="77" t="s">
        <v>52</v>
      </c>
      <c r="C6" s="78">
        <f>C4*C5/365</f>
        <v>1749555.2054794522</v>
      </c>
      <c r="D6" s="79">
        <f>D4*D5/365</f>
        <v>3.3424657534246576</v>
      </c>
      <c r="E6" s="79">
        <f>E4*E5/365</f>
        <v>259.04109589041099</v>
      </c>
      <c r="F6" s="79">
        <f>F4*F5/365</f>
        <v>167.12328767123287</v>
      </c>
      <c r="G6" s="78">
        <f>G4*G5/365</f>
        <v>1635132.5753424657</v>
      </c>
    </row>
  </sheetData>
  <mergeCells count="1"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Reading</vt:lpstr>
      <vt:lpstr>SDG 13</vt:lpstr>
      <vt:lpstr>O&amp;M staff</vt:lpstr>
      <vt:lpstr>Training</vt:lpstr>
      <vt:lpstr>SDG 8</vt:lpstr>
      <vt:lpstr>SDG 7</vt:lpstr>
      <vt:lpstr>Ex-ante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03</dc:creator>
  <cp:lastModifiedBy>Naveen kumar</cp:lastModifiedBy>
  <dcterms:created xsi:type="dcterms:W3CDTF">2022-04-24T11:05:40Z</dcterms:created>
  <dcterms:modified xsi:type="dcterms:W3CDTF">2024-02-28T12:24:51Z</dcterms:modified>
</cp:coreProperties>
</file>